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465" windowWidth="15480" windowHeight="9615"/>
  </bookViews>
  <sheets>
    <sheet name="План-график" sheetId="1" r:id="rId1"/>
  </sheets>
  <definedNames>
    <definedName name="_xlnm._FilterDatabase" localSheetId="0" hidden="1">'План-график'!$A$16:$N$151</definedName>
    <definedName name="sub_2001" localSheetId="0">'План-график'!$A$13</definedName>
    <definedName name="_xlnm.Print_Titles" localSheetId="0">'План-график'!$13:$16</definedName>
    <definedName name="_xlnm.Print_Area" localSheetId="0">'План-график'!$A$1:$N$161</definedName>
  </definedNames>
  <calcPr calcId="124519"/>
</workbook>
</file>

<file path=xl/calcChain.xml><?xml version="1.0" encoding="utf-8"?>
<calcChain xmlns="http://schemas.openxmlformats.org/spreadsheetml/2006/main">
  <c r="I143" i="1"/>
  <c r="I120" l="1"/>
  <c r="I102"/>
  <c r="I136"/>
  <c r="I135"/>
  <c r="I134"/>
  <c r="I133"/>
  <c r="I132"/>
  <c r="I131"/>
  <c r="I130"/>
  <c r="I129"/>
  <c r="I128"/>
  <c r="I127"/>
  <c r="I126"/>
  <c r="I125"/>
  <c r="I124"/>
  <c r="I123"/>
  <c r="I122"/>
  <c r="I60" l="1"/>
  <c r="I59"/>
  <c r="I58"/>
  <c r="I57"/>
  <c r="I56"/>
  <c r="I55"/>
  <c r="I54"/>
  <c r="I53"/>
  <c r="I52"/>
  <c r="I51"/>
  <c r="I50"/>
  <c r="I49"/>
  <c r="I48"/>
  <c r="I47"/>
  <c r="I46"/>
  <c r="I45"/>
  <c r="I44"/>
  <c r="I40"/>
  <c r="I39"/>
  <c r="I38"/>
  <c r="I37"/>
  <c r="I36"/>
  <c r="I34"/>
  <c r="I33"/>
  <c r="I28"/>
  <c r="I27"/>
  <c r="I25"/>
  <c r="I24"/>
  <c r="I23"/>
  <c r="I22"/>
  <c r="I19"/>
  <c r="I18"/>
  <c r="I17"/>
</calcChain>
</file>

<file path=xl/sharedStrings.xml><?xml version="1.0" encoding="utf-8"?>
<sst xmlns="http://schemas.openxmlformats.org/spreadsheetml/2006/main" count="1159" uniqueCount="421">
  <si>
    <t>План-график</t>
  </si>
  <si>
    <t>на 2014</t>
  </si>
  <si>
    <t>Наименование заказчика</t>
  </si>
  <si>
    <t>Нижне-Обское бассейновое водное управление</t>
  </si>
  <si>
    <t>Юридический адрес, телефон, электронная почта заказчика</t>
  </si>
  <si>
    <t>ИНН</t>
  </si>
  <si>
    <t>КПП</t>
  </si>
  <si>
    <t>КБК</t>
  </si>
  <si>
    <t>ОКВЭД</t>
  </si>
  <si>
    <t>Условия контракта</t>
  </si>
  <si>
    <t>Способ размещения заказа</t>
  </si>
  <si>
    <t>Обоснование внесения изменений</t>
  </si>
  <si>
    <t>N заказа (N лота)</t>
  </si>
  <si>
    <t>Наименование предмета контракта</t>
  </si>
  <si>
    <t>Минимально необходимые требования, предъявляемые к предмету контракта</t>
  </si>
  <si>
    <t>Ед. измерения</t>
  </si>
  <si>
    <t>Количество (объем)</t>
  </si>
  <si>
    <t>График осуществления процедур закупки</t>
  </si>
  <si>
    <t>Срок размещения заказа (мес, год)</t>
  </si>
  <si>
    <t>Срок исполнения контракта (месяц, год)</t>
  </si>
  <si>
    <t>Гкал</t>
  </si>
  <si>
    <t>кВт/ч</t>
  </si>
  <si>
    <r>
      <t>М</t>
    </r>
    <r>
      <rPr>
        <vertAlign val="superscript"/>
        <sz val="8"/>
        <color theme="1"/>
        <rFont val="Times New Roman"/>
        <family val="1"/>
        <charset val="204"/>
      </rPr>
      <t>3</t>
    </r>
  </si>
  <si>
    <t>Услуги по водоснабжению, водоотведению г.Тюмень</t>
  </si>
  <si>
    <t>Услуги почтовой связи г. Салехард</t>
  </si>
  <si>
    <t>Услуга</t>
  </si>
  <si>
    <t>Запрос котировок</t>
  </si>
  <si>
    <t>Аукцион в электронной форме</t>
  </si>
  <si>
    <t>Оказание услуг электросвязи г. Салехард</t>
  </si>
  <si>
    <t xml:space="preserve">Литр </t>
  </si>
  <si>
    <t>Поставка ГСМ на территории Омской области</t>
  </si>
  <si>
    <t>Поставка ГСМ на территории Свердловской области</t>
  </si>
  <si>
    <t>Литр</t>
  </si>
  <si>
    <t xml:space="preserve">Пачка </t>
  </si>
  <si>
    <t>Пачка</t>
  </si>
  <si>
    <t>Шт.</t>
  </si>
  <si>
    <t>Оказание услуг электросвязи г. Челябинск</t>
  </si>
  <si>
    <t>Оказание услуг электросвязи г. Тюмень</t>
  </si>
  <si>
    <t>Оказание услуг электросвязи г. Ханты-Мансийск</t>
  </si>
  <si>
    <t>Оказание услуг электросвязи г. Екатеринбург</t>
  </si>
  <si>
    <t>Оказание услуг электросвязи г. Курган</t>
  </si>
  <si>
    <t>Оказание услуг электросвязи г. Омск</t>
  </si>
  <si>
    <t>Услуги по теплоснабжению г. Челябинск</t>
  </si>
  <si>
    <t>Услуги по электроснабжению г. Челябинск</t>
  </si>
  <si>
    <t>Услуги по теплоснабжению г. Тюмень</t>
  </si>
  <si>
    <t>Услуги по электроснабжению г. Тюмень</t>
  </si>
  <si>
    <t>Услуги по водоснабжению, водоотведению г. Тюмень</t>
  </si>
  <si>
    <t>Услуги по теплоснабжению г. Салехард</t>
  </si>
  <si>
    <t>Услуги по электроснабжению г. Салехард</t>
  </si>
  <si>
    <t>Услуги</t>
  </si>
  <si>
    <t>Услуги по проведению предрейсовых медицинских осмотров водителей г. Тюмень</t>
  </si>
  <si>
    <t>Услуги по проведению предрейсовых медицинских осмотров водителей г. Салехард</t>
  </si>
  <si>
    <t>Услуги по проведению предрейсовых медицинских осмотров водителей г. Ханты-Мансийск</t>
  </si>
  <si>
    <t>Услуги по проведению предрейсовых медицинских осмотров водителей г. Курган</t>
  </si>
  <si>
    <t>(Ф.И.О., должность руководителя, уполномоченного           (подпись)                     (дата утверждения)</t>
  </si>
  <si>
    <t>625023, Тюменская область, г. Тюмень ул. Одесская, 27 Тел:8(3452)41-46-83 E-mail: nobwu@mail.ru</t>
  </si>
  <si>
    <t>05204062840019244223</t>
  </si>
  <si>
    <t>05204062840019244221</t>
  </si>
  <si>
    <t>05204062840019242221</t>
  </si>
  <si>
    <t>05204062840019244225</t>
  </si>
  <si>
    <t>05204062840019242226</t>
  </si>
  <si>
    <t>05204062840019244340</t>
  </si>
  <si>
    <t>05204062840019242225</t>
  </si>
  <si>
    <t>05204062840019242310</t>
  </si>
  <si>
    <t>05204062840019244226</t>
  </si>
  <si>
    <t>Своевременная и качественная поставка услуг</t>
  </si>
  <si>
    <t>Поддержание нежилого помещения в работоспособном состоянии</t>
  </si>
  <si>
    <t>Не определен</t>
  </si>
  <si>
    <t>Обеспечить объект в пределах выделенных лимитов электроэнергией, теплоэнергий, водой</t>
  </si>
  <si>
    <t xml:space="preserve">Обеспечить объект водой в пределах выделенных лимитов </t>
  </si>
  <si>
    <t>Своевременное и качественное оказание услуг</t>
  </si>
  <si>
    <t>Бесперебойное предоставление связи, соответствие требованиям технических регламентов</t>
  </si>
  <si>
    <t>Шт</t>
  </si>
  <si>
    <t>Своевременное оказание качественных услуг</t>
  </si>
  <si>
    <t>Качественное оказание услуг</t>
  </si>
  <si>
    <t>Обеспениеобъекта в пределах выделенных лимитов теплоэнергией</t>
  </si>
  <si>
    <t>Обеспение объекта в пределах выделенных лимитов теплоэнергией</t>
  </si>
  <si>
    <t>Обеспечение обеъкта в пределах выделенных лимитов электроэнергией</t>
  </si>
  <si>
    <t>Обеспечение обеъкта в пределах выделенных лимитов водой</t>
  </si>
  <si>
    <t>Наличие необходимого оборудования и специалистов для проведения осмотра</t>
  </si>
  <si>
    <r>
      <t>кВт/ч      Гкал         М</t>
    </r>
    <r>
      <rPr>
        <vertAlign val="superscript"/>
        <sz val="8"/>
        <color theme="1"/>
        <rFont val="Times New Roman"/>
        <family val="1"/>
        <charset val="204"/>
      </rPr>
      <t xml:space="preserve">3          </t>
    </r>
  </si>
  <si>
    <t>6600        62,67     299,28</t>
  </si>
  <si>
    <r>
      <t>М</t>
    </r>
    <r>
      <rPr>
        <vertAlign val="superscript"/>
        <sz val="8"/>
        <color theme="1"/>
        <rFont val="Times New Roman"/>
        <family val="1"/>
        <charset val="204"/>
      </rPr>
      <t xml:space="preserve">3                   М3   </t>
    </r>
  </si>
  <si>
    <t>600          600</t>
  </si>
  <si>
    <t>Своевременное предоставление качественных услуг</t>
  </si>
  <si>
    <t>Обеспениеобъекта в пределах выделенных лимитов электроэнергией</t>
  </si>
  <si>
    <t>Услуги фельдъегерской связи г. Челябинск</t>
  </si>
  <si>
    <t>Услуги фельдъегерской связи г. Тюмень</t>
  </si>
  <si>
    <t>Услуги почтовой связи связи г. Салехард</t>
  </si>
  <si>
    <t>Услуги фельдъегерской связи г. Екатеринбург</t>
  </si>
  <si>
    <t>Услуги фельдъегерской связи г. Курган</t>
  </si>
  <si>
    <t>Услуги фельдъегерской связи г. Омск</t>
  </si>
  <si>
    <t>По факту оказания услуг</t>
  </si>
  <si>
    <t>Чел.час</t>
  </si>
  <si>
    <t>05204062829999244226</t>
  </si>
  <si>
    <t>Осуществление мониторинга трансграничного ртутного загрязнения водных объектов бассейна реки Иртыш на территории Омской области от промышленной зоны бывшего АО "Химпром"</t>
  </si>
  <si>
    <t>Информационное обеспечение деятельности бассейнового совета Нижнеобского бассейнового округа</t>
  </si>
  <si>
    <t>Специальное информационное гидрометеорологическое обеспение деятальности Нижне-Обского БВУ на территории Ханты-Мансийского АО</t>
  </si>
  <si>
    <t>Специальное информационное гидрометеорологическое обеспение деятальности Нижне-Обского БВУ на территории Ямало-Ненецкого АО</t>
  </si>
  <si>
    <t>Специальное информационное гидрометеорологическое обеспение деятальности Нижне-Обского БВУ на территории Омской области</t>
  </si>
  <si>
    <t>Специальное информационное гидрометеорологическое обеспение деятальности Нижне-Обского БВУ на территории Курганской области</t>
  </si>
  <si>
    <t>Специальное информационное гидрометеорологическое обеспение деятальности Нижне-Обского БВУ на территории Свердловской области</t>
  </si>
  <si>
    <t>Специальное информационное гидрометеорологическое обеспение деятальности Нижне-Обского БВУ на территории Челябинской области</t>
  </si>
  <si>
    <t>Реализация регламента совместного мониторинга за состоянием трансграничных вод бассейна реки Тобол Российско-Казахстанской Комиссии по совместному использованию и охране трансграничных водных объектов (на территории Курганской области)</t>
  </si>
  <si>
    <t>Реализация регламента совместного мониторинга за состоянием трансграничных вод бассейна реки Тобол Российско-Казахстанской Комиссии по совместному использованию и охране трансграничных водных объектов (на территории Омской области)</t>
  </si>
  <si>
    <t>Реализация регламента совместного мониторинга за состоянием трансграничных вод бассейна реки Тобол Российско-Казахстанской Комиссии по совместному использованию и охране трансграничных водных объектов (на территории Тюменской области)</t>
  </si>
  <si>
    <t>Реализация регламента совместного мониторинга за состоянием трансграничных вод бассейна реки Тобол Российско-Казахстанской Комиссии по совместному использованию и охране трансграничных водных объектов (на территории Челябинской области)</t>
  </si>
  <si>
    <t>05204062840019242300</t>
  </si>
  <si>
    <t>05204062840019244300</t>
  </si>
  <si>
    <t>размещения заказов на поставку товаров, выполнение работ, оказание услуг для обеспечения государственных и муниципальных нужд</t>
  </si>
  <si>
    <t>ОКПД</t>
  </si>
  <si>
    <t>64.11.12.110 64.11.12.120 64.11.12.130</t>
  </si>
  <si>
    <t>64.20.18.130</t>
  </si>
  <si>
    <t>Безлимитные, бесперебойные услуги, скорость 6 Мбт/с, марта до декабрь 2014г</t>
  </si>
  <si>
    <t>Безлимитные, бесперебойные услуги, скорость 10Мбт/с, апрель-декабрь 2014г.</t>
  </si>
  <si>
    <t>64.20.11.110 64.20.12.110 64.20.12.130</t>
  </si>
  <si>
    <t>72.22.14.000</t>
  </si>
  <si>
    <t>21.12.57.510</t>
  </si>
  <si>
    <t>30.02.15.211</t>
  </si>
  <si>
    <t>72.21.11.000</t>
  </si>
  <si>
    <t>40.30.10.151</t>
  </si>
  <si>
    <t>40.12.10.110</t>
  </si>
  <si>
    <t>74.60.15.000</t>
  </si>
  <si>
    <t>64.11.15.310</t>
  </si>
  <si>
    <t>72.21.20.110</t>
  </si>
  <si>
    <t>85.14.18.150</t>
  </si>
  <si>
    <t>41.00.2    90.01</t>
  </si>
  <si>
    <t>41.00.20.122 90.01.11.111</t>
  </si>
  <si>
    <t>64.11.11</t>
  </si>
  <si>
    <t>74.70.1</t>
  </si>
  <si>
    <t>74.70.13.990</t>
  </si>
  <si>
    <t>Услуги по содержанию имущества г. Екатеринбург</t>
  </si>
  <si>
    <t xml:space="preserve">64.20.11  </t>
  </si>
  <si>
    <t>Ежемесячный аванс 100% на основании выставленного счета</t>
  </si>
  <si>
    <t>40.12.10.110 40.30.10.151 41.00.20.120  90.01.11.111</t>
  </si>
  <si>
    <t>64.20.5</t>
  </si>
  <si>
    <t xml:space="preserve">Оказание услуг электросвязи (интернет) г. Омск </t>
  </si>
  <si>
    <t>72.50</t>
  </si>
  <si>
    <t>72.50.11.000</t>
  </si>
  <si>
    <t xml:space="preserve">Оказание услуг электросвязи (интернет) г. Салехард </t>
  </si>
  <si>
    <t>23.20</t>
  </si>
  <si>
    <t>72.20</t>
  </si>
  <si>
    <t xml:space="preserve">Оказание услуг электросвязи (интернет) г. Ханты-Мансийск </t>
  </si>
  <si>
    <t>30.02</t>
  </si>
  <si>
    <t>91.11</t>
  </si>
  <si>
    <t>91.12</t>
  </si>
  <si>
    <t>64.20.11</t>
  </si>
  <si>
    <t>40.30.11</t>
  </si>
  <si>
    <t>41.00.2   90.01</t>
  </si>
  <si>
    <t>41.00.20.120 90.01.11.111</t>
  </si>
  <si>
    <t>41.00.2</t>
  </si>
  <si>
    <t>74.60</t>
  </si>
  <si>
    <t>64.11.31</t>
  </si>
  <si>
    <t>85.14.1</t>
  </si>
  <si>
    <t>74.70.14.210   74.70.13.990</t>
  </si>
  <si>
    <t>40.13.1</t>
  </si>
  <si>
    <t>41.13.1</t>
  </si>
  <si>
    <t>21.12</t>
  </si>
  <si>
    <t>40.13.1   40.30.11   41.00.2       90.01</t>
  </si>
  <si>
    <t>40.13.1   40.30.11   41.00.2      90.01</t>
  </si>
  <si>
    <t>65 ч/ч</t>
  </si>
  <si>
    <t>75.13.11.140</t>
  </si>
  <si>
    <t>05204062840019242340</t>
  </si>
  <si>
    <t>52.48.13</t>
  </si>
  <si>
    <t>30.01.24.110</t>
  </si>
  <si>
    <t xml:space="preserve">Оказание услуг по сопровождению системы 1С г. Тюмень </t>
  </si>
  <si>
    <t>36.63.2  24.51.3   24.51.4   31.50  31.40.2</t>
  </si>
  <si>
    <t>36.63.21.110 36.63.21.120 36.63.21.130  24.51.31.110   24.51.32.120   24.51.43.120   24.51.41.120  31.50.15.111   31.40.23.190</t>
  </si>
  <si>
    <t>Своевременная поставка качественного товара, октябрь- декабрь 2014г</t>
  </si>
  <si>
    <t>Организационное и информационное обеспечение участия в 13-м международно-практическом симпозиуме и выставке "Чистая вода России " 2015 г. Екатеринбург</t>
  </si>
  <si>
    <t xml:space="preserve"> Возмещение коммунальных услуг г. Екатеринбург</t>
  </si>
  <si>
    <t xml:space="preserve">По факту оказания услуг  </t>
  </si>
  <si>
    <t>Услуги по возмещению содержания и ремонту нежилого помещения г. Екатеринбург</t>
  </si>
  <si>
    <t>Безлимитные услуги, скорость не менее 4096 Кбит/с, апрель-декабрь 2014</t>
  </si>
  <si>
    <t>Своевременная поставка качественного товара, с момента заключения по июль 2014</t>
  </si>
  <si>
    <t>80.30.3</t>
  </si>
  <si>
    <t>80.30.12.130</t>
  </si>
  <si>
    <t>Услуги по обучению на курсах повышения квалификации</t>
  </si>
  <si>
    <t>Обучение дистанционное (без отрыва от работы, без выезда слушателей в учебное заведение), индивидуальный график, удобный срок обучения, по окончании обучения выдача удостоверений о получении дополнительного профессионального образования (о повышении квалификации), в соответствии с требованиями Федерального закона от 29.12.2012 № 273-ФЗ «Об образовании в Российской Федерации».</t>
  </si>
  <si>
    <t>74.70.14.210</t>
  </si>
  <si>
    <t>Своевременная и качественное оказание услуг</t>
  </si>
  <si>
    <t>41.00.2      90.01</t>
  </si>
  <si>
    <t>41.00.20.122  90.01.11.111</t>
  </si>
  <si>
    <t>Оказание услуг по холодному водоснабжению и водоотведению г. Омск</t>
  </si>
  <si>
    <t>Оказание услуг по содержанию имущества (уборке помещений) г. Омск</t>
  </si>
  <si>
    <r>
      <t>М</t>
    </r>
    <r>
      <rPr>
        <sz val="8"/>
        <color theme="1"/>
        <rFont val="Calibri"/>
        <family val="2"/>
        <charset val="204"/>
      </rPr>
      <t>³                         М³</t>
    </r>
  </si>
  <si>
    <t>270               270</t>
  </si>
  <si>
    <t>74.70.1          74.60.2</t>
  </si>
  <si>
    <t>74.70.14.210   74.70.13.990  74.60.15.000</t>
  </si>
  <si>
    <t>05204062840019244225   05204062840019244226</t>
  </si>
  <si>
    <t>Оказание услуг по отоплению нежилого помещения г. Омск</t>
  </si>
  <si>
    <t>Гкл</t>
  </si>
  <si>
    <t>05204062840019244290</t>
  </si>
  <si>
    <t>91.12.10.000</t>
  </si>
  <si>
    <t>Оказание услуг по приему и обслуживанию иностранной делегации при проведении рабочей группы по бассейну реки Ишим г. Тюмень</t>
  </si>
  <si>
    <t>Оказание услуг по приему и обслуживанию иностранной делегации при проведении рабочей группы по бассейну реки Иртыш г. Омск</t>
  </si>
  <si>
    <t>Аванс 30% от суммы контракта</t>
  </si>
  <si>
    <t>Своеременное и качественное оказание услуг, август, 3 дня, 12 человек</t>
  </si>
  <si>
    <t>144 академ. Часа на 1 слушателя, 8 слушателей</t>
  </si>
  <si>
    <t>Оказание услуг по содержанию имущества (уборке помещений) г. Салехард</t>
  </si>
  <si>
    <t>Оказание услуг по содержанию имущества (уборке помещений) г. Курган</t>
  </si>
  <si>
    <t>Оказание услуг по содержанию имущества и охране нежилого помещения г. Омск</t>
  </si>
  <si>
    <t>23.20.11.229</t>
  </si>
  <si>
    <t>23.20.11.239</t>
  </si>
  <si>
    <t>05204062840019244310</t>
  </si>
  <si>
    <t>Своеременное и качественное оказание услуг, июнь, 3 дня, 16 человек</t>
  </si>
  <si>
    <t>Оказание услуг элетроэнергии г. Омск</t>
  </si>
  <si>
    <t>кВт</t>
  </si>
  <si>
    <t>кг.</t>
  </si>
  <si>
    <t>Своеременное и качественное оказание услуг.</t>
  </si>
  <si>
    <t>90.00.2</t>
  </si>
  <si>
    <t>90.02.12.120</t>
  </si>
  <si>
    <t>шт.</t>
  </si>
  <si>
    <t>Поставка маркированные конверты</t>
  </si>
  <si>
    <t>Своевременная поставка качественного товара в необходимом количестве,  поставка товара в Тюмени</t>
  </si>
  <si>
    <t>21.23</t>
  </si>
  <si>
    <t>64.11.14.120</t>
  </si>
  <si>
    <t>Уничтожение архивной документации г. Салехард</t>
  </si>
  <si>
    <t>29.23.1</t>
  </si>
  <si>
    <t>29.23.12.150</t>
  </si>
  <si>
    <t>Своевременная поставка качественного товара, август-октябрь 2014</t>
  </si>
  <si>
    <t>74.20</t>
  </si>
  <si>
    <t>74.20.40.000</t>
  </si>
  <si>
    <t xml:space="preserve">Поставка ГСМ на территории Тюменской области </t>
  </si>
  <si>
    <t xml:space="preserve">Поставка ГСМ на территории Курганской области </t>
  </si>
  <si>
    <t>Специальное информационное гидрометеорологическое обеспение деятальности Нижне-Обского БВУ на территории Тюменской области</t>
  </si>
  <si>
    <t>Ориентировочная начальная (максимальная) цена контракта тыс. руб.</t>
  </si>
  <si>
    <t>Приобретение расходных материалов для орг.техники</t>
  </si>
  <si>
    <t>Своевременная поставка товара, СМП</t>
  </si>
  <si>
    <t xml:space="preserve">Услуги по техническому обслуживанию и ремонту орг.техники для офисов и используемого совместно с ним периферийного оборудования г. Тюмень </t>
  </si>
  <si>
    <t>Своевременное, качественное и оперативное оказание услуг, СМП</t>
  </si>
  <si>
    <t xml:space="preserve">Поставка ГСМ на территории Челябинской области </t>
  </si>
  <si>
    <t>Своевременная поставка качественного товара, апрель-июнь 2014, СМП</t>
  </si>
  <si>
    <t xml:space="preserve">Оказание услуг электросвязи (интернет) г. Челябинск </t>
  </si>
  <si>
    <t>Безлимитные услуги, скорость не менее 3Мбит/с, апрель-декабрь 2014, СМП</t>
  </si>
  <si>
    <t xml:space="preserve">Оказание услуг электросвязи (интернет) г. Тюмень </t>
  </si>
  <si>
    <t>Безлимитные услуги, скорость не менее 8Мбит/с, апрель-декабрь 2014, СМП</t>
  </si>
  <si>
    <t xml:space="preserve">Оказание услуг электросвязи (интернет) г. Курган </t>
  </si>
  <si>
    <t>Безлимитные услуги, скорость не менее 5Мбит/с, апрель-декабрь 2014, СМП</t>
  </si>
  <si>
    <t xml:space="preserve">Поставка канцелярских принадлежностей и хозяйственных товаров, ламп, батареек </t>
  </si>
  <si>
    <t>Поставка товара указанного в спецификации в указанные сроки, СМП</t>
  </si>
  <si>
    <t xml:space="preserve">Поставка ГСМ на территории Курганской области   </t>
  </si>
  <si>
    <t>Поставка ГСМ на территории Тюменской области</t>
  </si>
  <si>
    <t>Своевременная поставка качественного товара, с момента заключения по июль 2014,  СМП</t>
  </si>
  <si>
    <t>Своевременная поставка качественного товара, июль-декабрь 2014, СМП</t>
  </si>
  <si>
    <t xml:space="preserve">Поставка и установка кондиционеров г. Тюмень </t>
  </si>
  <si>
    <t>Своевременная поставка качественного товара, июль-август 2014, СМП</t>
  </si>
  <si>
    <t>Поставка ГСМ на территории  ХМАО</t>
  </si>
  <si>
    <t xml:space="preserve">Поставка компьютера в сборе </t>
  </si>
  <si>
    <t xml:space="preserve">Своевремнная поставка товара соответствующая техническим характеристикам, СМП </t>
  </si>
  <si>
    <t xml:space="preserve">Поставка бумаги для офисной техники     </t>
  </si>
  <si>
    <t>Своевременная поставка качественного товара в необходимом количестве,  поставка товара в ХМАО, СМП</t>
  </si>
  <si>
    <t xml:space="preserve">Поставка бумаги для офисной техники    </t>
  </si>
  <si>
    <t>Своевременная поставка качественного товара в необходимом количестве, поставка в ЯНАО, СМП</t>
  </si>
  <si>
    <t xml:space="preserve">Поставка ГСМ на территории Омской области </t>
  </si>
  <si>
    <t>Своевременная поставка качественного товара, август-декабрь 2014, СМП</t>
  </si>
  <si>
    <t xml:space="preserve">Услуги по составлению локально-сметного расчета </t>
  </si>
  <si>
    <t>Своевременная и качественное оказание услуг, СМП</t>
  </si>
  <si>
    <t xml:space="preserve">Проведение мероприятий, посвященных Международному дню Воды </t>
  </si>
  <si>
    <t>Информационное обеспечение деятельности бассейнового совета Иртышского бассейнового округа</t>
  </si>
  <si>
    <t>Услуги по приобретению и обновлению справочно-информационных баз данных</t>
  </si>
  <si>
    <t>Бесперебойный доступ к базе, своевременное обновление информации на территориии Тюменской, Свердловской, Курганской, Челябинской, Омской области, ХМАО, ЯНАО,   СМП</t>
  </si>
  <si>
    <t>Своевременная поставка качественного товара, ноябрь- декабрь 2014г</t>
  </si>
  <si>
    <t>Условия финансового обеспечения исполнения контракта (включая размер аванса) тыс. руб.</t>
  </si>
  <si>
    <t xml:space="preserve">По факту поставки товара  Обеспечение заявки - 2,94  Обеспечение исполнения контракта - 14,7 </t>
  </si>
  <si>
    <t>100 % предоплата, обеспечение заявки - 0,94, обеспечение исполнения контракта - 4,7</t>
  </si>
  <si>
    <t>По факту предоставлению услуги   Обеспечение заявки - 0,47 Обеспечение исполнения контракта - 2,37</t>
  </si>
  <si>
    <t>Аванс 100% от суммы контракта.  Обеспечение заявки 0,65  Обеспечение исполнения контракта - 3,24</t>
  </si>
  <si>
    <t>Обеспечение заявки -0,13  Обеспечение исполнения контракта - 0,65</t>
  </si>
  <si>
    <t xml:space="preserve">Поставка ГСМ на территории  ХМАО </t>
  </si>
  <si>
    <t>Оказание услуг элетроэнергии г. Тюмень</t>
  </si>
  <si>
    <t>45.21.14.140</t>
  </si>
  <si>
    <t>Общестроительные работы по ремонту административных зданий</t>
  </si>
  <si>
    <t>Оказание услуг по обязательному страхованию гражданской ответственности владельцев транспортных средств</t>
  </si>
  <si>
    <t>66.03</t>
  </si>
  <si>
    <t>Обеспечение заявки -0,26  Обеспечение исполнения контракта - 1,29</t>
  </si>
  <si>
    <t>Своевременная поставка качественного товара, январь-март 2015</t>
  </si>
  <si>
    <t>Поставка ГСМ на территории Курганской области</t>
  </si>
  <si>
    <t>Поставка ГСМ на территории Челябинской области</t>
  </si>
  <si>
    <t>Аванс 30% от суммы контракта   Обеспечение заявки - 0,79  Обеспечение исполнения контракта - 3,94</t>
  </si>
  <si>
    <t>Аванс 30% от суммы контракта  Обеспечение заявки 0,38  Обеспечение исполнения контракта - 1,9</t>
  </si>
  <si>
    <t>Аванс 30% от суммы контракта   Обеспечение заявки - 0,32 Обеспечение исполнения контракта - 1,6</t>
  </si>
  <si>
    <t>Аванс 30% от суммы контракта   Обеспечение заявки - 0,31 Обеспечение исполнения контракта - 1,57</t>
  </si>
  <si>
    <t>По факту поставки товара, обеспечение заявки - 1,5, обеспечение исполнения контракта - 7,48</t>
  </si>
  <si>
    <t>Аванс 30% от суммы контракта   Обеспечение заявки - 0,45  Обеспечение исполнения контракта - 2,26</t>
  </si>
  <si>
    <t>Аванс 30% от суммы контракта   Обеспечение заявки - 0,16  Обеспечение исполнения контракта - 0,79</t>
  </si>
  <si>
    <t>Аванс 30% от суммы контракта   Обеспечение заявки - 0,68  Обеспечение исполнения контракта - 3,4</t>
  </si>
  <si>
    <t>66.03.21.000</t>
  </si>
  <si>
    <t>Оказания услуг по военизированной охране г. Тюмень</t>
  </si>
  <si>
    <t>Беспрерывное обеспечение услуг  течении срока действия контракта на I квартал 2015 года.</t>
  </si>
  <si>
    <t>Аванс 30% от суммы контракта   Обеспечение заявки 0,71  Обеспечение исполнения контракта - 3,57</t>
  </si>
  <si>
    <t>Аванс 30% от суммы контракта   Обеспечение заявки 0,97  Обеспечение исполнения контракта - 4,84</t>
  </si>
  <si>
    <t>Аванс от суммы контракта   Обеспечение заявки 0,52  Обеспечение исполнения контракта -2,29</t>
  </si>
  <si>
    <t>Аванс 30% от суммы контракта   Обеспечение заявки 2,59 Обеспечение исполнения контракта - 12,93</t>
  </si>
  <si>
    <t>Аванс 30% от суммы контракта  Обеспечение заявки - 0,78  Обеспечение исполнения контракта - 3,90</t>
  </si>
  <si>
    <t>Аванс 30% от суммы контракта   Обеспечение заявки 0,05  Обеспечение исполнения контракта - 0,25</t>
  </si>
  <si>
    <t>Аванс 30% от суммы контракта   Обеспечение заявки 0,46  Обеспечение исполнения контракта - 2,30</t>
  </si>
  <si>
    <t>Аванс 30% от суммы контракта   Обеспечение заявки 0,37 Обеспечение исполнения контракта -1,85</t>
  </si>
  <si>
    <t>Аванс 30% от суммы контракта   Обеспечение заявки 0,32  Обеспечение исполнения контракта - 1,62</t>
  </si>
  <si>
    <t>Аванс 30% от суммы контракта   Обеспечение заявки 0,36  Обеспечение исполнения контракта -1,80</t>
  </si>
  <si>
    <t>Аванс 30% от суммы контракта   Обеспечение заявки 2,71  Обеспечение исполнения контракта - 13,6</t>
  </si>
  <si>
    <t>Ед. поставщик, п.8 ч.1 ст.93 № 44 ФЗ</t>
  </si>
  <si>
    <t>Ед. поставщик, п.23 ч.1 ст.93 № 44 ФЗ</t>
  </si>
  <si>
    <t>Ед. поставщик, п.29 ч.1 ст.93 № 44 ФЗ</t>
  </si>
  <si>
    <t>Ед. поставщик, п.20 ч.1 ст.93 № 44 ФЗ</t>
  </si>
  <si>
    <t>Ед. поставщик, п.6 ч.1 ст.93 № 44 ФЗ</t>
  </si>
  <si>
    <t>Ед. поставщик, п.29 ч.1  ст.93 № 44 ФЗ</t>
  </si>
  <si>
    <t>ВСЕГО:</t>
  </si>
  <si>
    <t>Лимит</t>
  </si>
  <si>
    <t>5%</t>
  </si>
  <si>
    <t>В том числе закупки у субъектов малого предпринимательства, социально ориентированных некоммерческих организаций</t>
  </si>
  <si>
    <t>15%</t>
  </si>
  <si>
    <t>В том числе закупки способом запроса котировок</t>
  </si>
  <si>
    <t>10%</t>
  </si>
  <si>
    <t>ИТОГО:</t>
  </si>
  <si>
    <t>Ед. поставщик, п.8., п. 29. ч.1 ст.93 № 44 ФЗ</t>
  </si>
  <si>
    <t>Ед. поставщик, п.1 ч.1 ст.93 № 44 ФЗ</t>
  </si>
  <si>
    <t>Обеспечение заявки - 5,6, оплата по факту оказания услуг  Обеспечение исполнения контракта - 27,95</t>
  </si>
  <si>
    <t>Услуги по электроснабжению г. Омск</t>
  </si>
  <si>
    <t>Услуги по теплоснабжению г. Омск</t>
  </si>
  <si>
    <t>Услуги по водоснабжению, водоотведению г. Омск</t>
  </si>
  <si>
    <t xml:space="preserve">Оплата производится в соответствии с п. 82 Постановления Правительства РФ №442 от 04.05.2012 г. </t>
  </si>
  <si>
    <t>30.02.16.194</t>
  </si>
  <si>
    <t xml:space="preserve">Своевремнная поставка товара соответствующая техническим характеристикам, ноябрь, СМП </t>
  </si>
  <si>
    <t>Поставка персональных компьютеров  (моноблоки с ПО)</t>
  </si>
  <si>
    <t>Приобретение вычислительной техники (многофункциональное утройство)</t>
  </si>
  <si>
    <t>Обеспечение заявки - 0,6, оплата по факту оказания услуг  Обеспечение исполнения контракта - 2,91</t>
  </si>
  <si>
    <t xml:space="preserve">Своевремнная поставка товара качественного товара, СМП </t>
  </si>
  <si>
    <t>Обеспечение заявки - 1,124, оплата по факту оказания услуг  Обеспечение исполнения контракта - 5,62</t>
  </si>
  <si>
    <t>Оказание услуг электросвязи (интернет) г. Екатеринбург</t>
  </si>
  <si>
    <t>Безлимитные услуги, скорость не менее 3Мбит/с</t>
  </si>
  <si>
    <t>Безлимитные услуги, скорость не менее 8Мбит/с</t>
  </si>
  <si>
    <t>05204062840019244222</t>
  </si>
  <si>
    <t>Ед. поставщик, п.26 ч.1 ст.93 № 44 ФЗ</t>
  </si>
  <si>
    <t>Услуги по обеспечению проезда (транспортные услуги)</t>
  </si>
  <si>
    <t>Своевременное обеспечение транспортных услуг</t>
  </si>
  <si>
    <t>Аванс  100 %  от суммы контракта</t>
  </si>
  <si>
    <t>62.10</t>
  </si>
  <si>
    <t>62.10.10.110</t>
  </si>
  <si>
    <t>Поставка хозяйственных товаров</t>
  </si>
  <si>
    <t>24.51</t>
  </si>
  <si>
    <t>24.51.32.121</t>
  </si>
  <si>
    <t xml:space="preserve">Поставка канцелярских принадлежностей </t>
  </si>
  <si>
    <t>Своевременное и качественное оказание услуг в соответствии с техническими характеристиками, СМП</t>
  </si>
  <si>
    <t>Оказание услуг по продлению лицензионных прав на программное обеспечение (антивирус)</t>
  </si>
  <si>
    <t>Своевременное оказание качественных усуг</t>
  </si>
  <si>
    <t>запрос котировок</t>
  </si>
  <si>
    <t>Монтаж охранно-пожарной сигнализации</t>
  </si>
  <si>
    <t xml:space="preserve">Аванс 30% от суммы контракта   </t>
  </si>
  <si>
    <t>45.31</t>
  </si>
  <si>
    <t>45.31.21    45.31.22</t>
  </si>
  <si>
    <t>21.23.1</t>
  </si>
  <si>
    <t>05204062840019242220</t>
  </si>
  <si>
    <t>05204062840019244220</t>
  </si>
  <si>
    <t>По факту поставки товара</t>
  </si>
  <si>
    <t>ОКТМО</t>
  </si>
  <si>
    <t>Безлимитные, бесперебойные услуги, скорость не менее 6 Мбит/с</t>
  </si>
  <si>
    <t xml:space="preserve">Обеспечение заявки - 0,92 / Обеспечение исполнения контракта - 4,61 / аванс 100 % от суммы контракта.  </t>
  </si>
  <si>
    <t xml:space="preserve">Обеспечение заявки 0,42 /Обеспечение исполнения контракта - 2,09/Аванс 30% от суммы контракта   </t>
  </si>
  <si>
    <t>апр.15 (ежемесячно)</t>
  </si>
  <si>
    <t xml:space="preserve">Обеспечение заявки 0,38 /Обеспечение исполнения контракта - 1,9/Аванс 30% от суммы контракта   </t>
  </si>
  <si>
    <t xml:space="preserve">Обеспечение заявки 0,18/ Обеспечение исполнения контракта - 0,89/Аванс 30% от суммы контракта   </t>
  </si>
  <si>
    <t xml:space="preserve">Обеспечение заявки 0,38 / Обеспечение исполнения контракта - 1,89 / Аванс 30% от суммы контракта   </t>
  </si>
  <si>
    <t xml:space="preserve">Обеспечение заявки 0,45 / Обеспечение исполнения контракта - 2,23 /Аванс 30% от суммы контракта   </t>
  </si>
  <si>
    <t xml:space="preserve">Обеспечение заявки 0,41 /  Обеспечение исполнения контракта -2,07 / Аванс 30% от суммы контракта </t>
  </si>
  <si>
    <t>янв.16 (ежемесячно)</t>
  </si>
  <si>
    <t>17,32 / 15,70</t>
  </si>
  <si>
    <t>12,25 / 11,11</t>
  </si>
  <si>
    <t>13,49 / 12,23</t>
  </si>
  <si>
    <t>дек.15 (ежемесячно)</t>
  </si>
  <si>
    <t>31,48 / 27,49</t>
  </si>
  <si>
    <t>107,8 / 94,14</t>
  </si>
  <si>
    <t>30255,8 / 28627,8</t>
  </si>
  <si>
    <t>125,48 / 118,73</t>
  </si>
  <si>
    <t>305/275    305/275</t>
  </si>
  <si>
    <t>11,86 / 10,61</t>
  </si>
  <si>
    <t>Услуги по водоснабжению, водоотведению г. Салехард</t>
  </si>
  <si>
    <t>41.00.20.120  90.01.11.111</t>
  </si>
  <si>
    <t>48,74 / 45,16</t>
  </si>
  <si>
    <t>7,01 / 6,49</t>
  </si>
  <si>
    <t>47,12 / 40,94</t>
  </si>
  <si>
    <t>80,75 / 70,16</t>
  </si>
  <si>
    <t>171,54 / 140,34</t>
  </si>
  <si>
    <t>123,14 / 100,75</t>
  </si>
  <si>
    <t>30,5 / 25,55</t>
  </si>
  <si>
    <t>Обеспечение заявки -6,75, / Обеспечение исполнения контракта - 33,75 / аванс 30 % от суммы гос.контракта</t>
  </si>
  <si>
    <t xml:space="preserve">Обеспечение заявки -2  / Обеспечение исполнения контракта - 10 / аванс 30 % от суммы гос.контракта </t>
  </si>
  <si>
    <t xml:space="preserve">Обеспечение заявки -2 / Обеспечение исполнения контракта - 10 / аванс 30 % от суммы гос.контракта  </t>
  </si>
  <si>
    <t xml:space="preserve">Обеспечение заявки -2 /  Обеспечение исполнения контракта - 10 / аванс 30 % от суммы гос.контракта </t>
  </si>
  <si>
    <t xml:space="preserve">Обеспечение заявки -1,5 / Обеспечение исполнения контракта - 7,5 / аванс 30 % от суммы гос.контракта  </t>
  </si>
  <si>
    <t xml:space="preserve">Обеспечение заявки -0,5 / Обеспечение исполнения контракта - 2,5 / аванс 30 % от суммы гос.контракта  </t>
  </si>
  <si>
    <t xml:space="preserve">Обеспечение заявки -5 / Обеспечение исполнения контракта - 25 / аванс 30 % от суммы гос.контракта  </t>
  </si>
  <si>
    <t xml:space="preserve">Обеспечение заявки -6,5 / Обеспечение исполнения контракта -32,5 / аванс 30 % от суммы гос.контракта  </t>
  </si>
  <si>
    <t xml:space="preserve">Обеспечение заявки - 1,6 / Обеспечение исполнения контракта -8 / аванс 30 % от суммы гос.контракта  </t>
  </si>
  <si>
    <t xml:space="preserve">Обеспечение заявки -4 / Обеспечение исполнения контракта - 20 / аванс 30 % от суммы гос.контракта  </t>
  </si>
  <si>
    <t>Ед.поставщик, п.4 ч.1 ст.93 № 44 ФЗ</t>
  </si>
  <si>
    <t>Исполнитель: Филатова Н.Н.   Тел.:(3452) 41-57-56 Эл.почта:085_filatovann@mail.ru</t>
  </si>
  <si>
    <t>6332,66/5699,33</t>
  </si>
  <si>
    <t>40,56 / 36,45</t>
  </si>
  <si>
    <t>38,87 / 32,71</t>
  </si>
  <si>
    <t>24,92 / 21,99</t>
  </si>
  <si>
    <t>5528 / 4894</t>
  </si>
  <si>
    <t>3,99 / 3,65</t>
  </si>
  <si>
    <t>87,86/80,54    165,21/151,44</t>
  </si>
  <si>
    <t>3972,6 / 3641,5</t>
  </si>
  <si>
    <t>14,55 / 13,31</t>
  </si>
  <si>
    <t>Услуги по содержанию имущества г. Курган</t>
  </si>
  <si>
    <t xml:space="preserve">5000      26,3      29,76 </t>
  </si>
  <si>
    <t>32,93    42,12    13,22</t>
  </si>
  <si>
    <t>39,42 / 35,75</t>
  </si>
  <si>
    <t>Безлимитные услуги, скорость не менее 4 Мбит/с</t>
  </si>
  <si>
    <t>84,56 / 77,52</t>
  </si>
  <si>
    <t>41,71 / 38,23</t>
  </si>
  <si>
    <t>78,13 / 71,62</t>
  </si>
  <si>
    <t>39,27 / 35,99</t>
  </si>
  <si>
    <t>40,34 / 36,97</t>
  </si>
  <si>
    <t>И.о.руководителя Л.Ю.Хилько _______________________  «28» ноября 2014 г.</t>
  </si>
  <si>
    <t>Безлимитные услуги, скорость не менее 4 Мбит/с.</t>
  </si>
  <si>
    <t>Возмещение коммунальных услуг г. Екатеринбург</t>
  </si>
  <si>
    <t>Возмещение коммунальных услуг г. Курган</t>
  </si>
  <si>
    <t>15483,74/ 60251,5</t>
  </si>
</sst>
</file>

<file path=xl/styles.xml><?xml version="1.0" encoding="utf-8"?>
<styleSheet xmlns="http://schemas.openxmlformats.org/spreadsheetml/2006/main">
  <numFmts count="1">
    <numFmt numFmtId="164" formatCode="mm/yyyy"/>
  </numFmts>
  <fonts count="2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8"/>
      <color theme="1"/>
      <name val="Times New Roman"/>
      <family val="1"/>
      <charset val="204"/>
    </font>
    <font>
      <vertAlign val="superscript"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Calibri"/>
      <family val="2"/>
      <charset val="204"/>
    </font>
    <font>
      <sz val="8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u/>
      <sz val="11"/>
      <name val="Calibri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37">
    <xf numFmtId="0" fontId="0" fillId="0" borderId="0" xfId="0"/>
    <xf numFmtId="4" fontId="0" fillId="0" borderId="0" xfId="0" applyNumberFormat="1"/>
    <xf numFmtId="0" fontId="8" fillId="0" borderId="0" xfId="0" applyFont="1"/>
    <xf numFmtId="0" fontId="0" fillId="0" borderId="0" xfId="0" applyFill="1"/>
    <xf numFmtId="0" fontId="0" fillId="0" borderId="0" xfId="0" applyBorder="1"/>
    <xf numFmtId="49" fontId="3" fillId="2" borderId="3" xfId="0" applyNumberFormat="1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4" fontId="3" fillId="2" borderId="3" xfId="0" applyNumberFormat="1" applyFont="1" applyFill="1" applyBorder="1" applyAlignment="1">
      <alignment horizontal="left" vertical="top" wrapText="1"/>
    </xf>
    <xf numFmtId="17" fontId="3" fillId="2" borderId="3" xfId="0" applyNumberFormat="1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justify" vertical="top" wrapText="1"/>
    </xf>
    <xf numFmtId="49" fontId="20" fillId="2" borderId="3" xfId="0" applyNumberFormat="1" applyFont="1" applyFill="1" applyBorder="1" applyAlignment="1">
      <alignment horizontal="left" vertical="top" wrapText="1"/>
    </xf>
    <xf numFmtId="0" fontId="20" fillId="2" borderId="3" xfId="0" applyFont="1" applyFill="1" applyBorder="1" applyAlignment="1">
      <alignment horizontal="left" vertical="top" wrapText="1"/>
    </xf>
    <xf numFmtId="4" fontId="20" fillId="2" borderId="3" xfId="0" applyNumberFormat="1" applyFont="1" applyFill="1" applyBorder="1" applyAlignment="1">
      <alignment horizontal="left" vertical="top" wrapText="1"/>
    </xf>
    <xf numFmtId="17" fontId="20" fillId="2" borderId="3" xfId="0" applyNumberFormat="1" applyFont="1" applyFill="1" applyBorder="1" applyAlignment="1">
      <alignment horizontal="left" vertical="top" wrapText="1"/>
    </xf>
    <xf numFmtId="0" fontId="20" fillId="2" borderId="3" xfId="0" applyFont="1" applyFill="1" applyBorder="1" applyAlignment="1">
      <alignment horizontal="justify" vertical="top" wrapText="1"/>
    </xf>
    <xf numFmtId="4" fontId="16" fillId="2" borderId="13" xfId="0" applyNumberFormat="1" applyFont="1" applyFill="1" applyBorder="1" applyAlignment="1">
      <alignment horizontal="left" vertical="top" wrapText="1"/>
    </xf>
    <xf numFmtId="0" fontId="17" fillId="2" borderId="8" xfId="0" applyFont="1" applyFill="1" applyBorder="1"/>
    <xf numFmtId="0" fontId="17" fillId="2" borderId="9" xfId="0" applyFont="1" applyFill="1" applyBorder="1"/>
    <xf numFmtId="4" fontId="17" fillId="2" borderId="9" xfId="0" applyNumberFormat="1" applyFont="1" applyFill="1" applyBorder="1"/>
    <xf numFmtId="0" fontId="17" fillId="2" borderId="14" xfId="0" applyFont="1" applyFill="1" applyBorder="1"/>
    <xf numFmtId="0" fontId="20" fillId="2" borderId="3" xfId="0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NumberFormat="1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vertical="top" wrapText="1"/>
    </xf>
    <xf numFmtId="3" fontId="3" fillId="2" borderId="3" xfId="0" applyNumberFormat="1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49" fontId="11" fillId="2" borderId="3" xfId="0" applyNumberFormat="1" applyFont="1" applyFill="1" applyBorder="1" applyAlignment="1">
      <alignment horizontal="center" vertical="top" wrapText="1"/>
    </xf>
    <xf numFmtId="49" fontId="11" fillId="2" borderId="6" xfId="0" applyNumberFormat="1" applyFont="1" applyFill="1" applyBorder="1" applyAlignment="1">
      <alignment horizontal="left" vertical="top" wrapText="1"/>
    </xf>
    <xf numFmtId="0" fontId="12" fillId="2" borderId="6" xfId="0" applyFont="1" applyFill="1" applyBorder="1" applyAlignment="1">
      <alignment horizontal="left" vertical="top" wrapText="1"/>
    </xf>
    <xf numFmtId="4" fontId="11" fillId="2" borderId="3" xfId="0" applyNumberFormat="1" applyFont="1" applyFill="1" applyBorder="1" applyAlignment="1">
      <alignment horizontal="left" vertical="top" wrapText="1"/>
    </xf>
    <xf numFmtId="3" fontId="11" fillId="2" borderId="6" xfId="0" applyNumberFormat="1" applyFont="1" applyFill="1" applyBorder="1" applyAlignment="1">
      <alignment horizontal="left" vertical="top" wrapText="1"/>
    </xf>
    <xf numFmtId="164" fontId="11" fillId="2" borderId="6" xfId="0" applyNumberFormat="1" applyFont="1" applyFill="1" applyBorder="1" applyAlignment="1">
      <alignment horizontal="left" vertical="top" wrapText="1"/>
    </xf>
    <xf numFmtId="0" fontId="13" fillId="2" borderId="7" xfId="0" applyFont="1" applyFill="1" applyBorder="1" applyAlignment="1">
      <alignment horizontal="left" vertical="top" wrapText="1"/>
    </xf>
    <xf numFmtId="49" fontId="16" fillId="2" borderId="8" xfId="0" applyNumberFormat="1" applyFont="1" applyFill="1" applyBorder="1" applyAlignment="1">
      <alignment horizontal="right" vertical="top" wrapText="1"/>
    </xf>
    <xf numFmtId="49" fontId="16" fillId="2" borderId="9" xfId="0" applyNumberFormat="1" applyFont="1" applyFill="1" applyBorder="1" applyAlignment="1">
      <alignment horizontal="left" vertical="top" wrapText="1"/>
    </xf>
    <xf numFmtId="49" fontId="14" fillId="2" borderId="9" xfId="0" applyNumberFormat="1" applyFont="1" applyFill="1" applyBorder="1" applyAlignment="1">
      <alignment horizontal="left" vertical="top" wrapText="1"/>
    </xf>
    <xf numFmtId="3" fontId="14" fillId="2" borderId="9" xfId="0" applyNumberFormat="1" applyFont="1" applyFill="1" applyBorder="1" applyAlignment="1">
      <alignment horizontal="left" vertical="top" wrapText="1"/>
    </xf>
    <xf numFmtId="164" fontId="14" fillId="2" borderId="9" xfId="0" applyNumberFormat="1" applyFont="1" applyFill="1" applyBorder="1" applyAlignment="1">
      <alignment horizontal="left" vertical="top" wrapText="1"/>
    </xf>
    <xf numFmtId="0" fontId="14" fillId="2" borderId="9" xfId="0" applyFont="1" applyFill="1" applyBorder="1" applyAlignment="1">
      <alignment horizontal="left" vertical="top" wrapText="1"/>
    </xf>
    <xf numFmtId="0" fontId="14" fillId="2" borderId="14" xfId="0" applyFont="1" applyFill="1" applyBorder="1" applyAlignment="1">
      <alignment horizontal="left" vertical="top" wrapText="1"/>
    </xf>
    <xf numFmtId="49" fontId="11" fillId="2" borderId="4" xfId="0" applyNumberFormat="1" applyFont="1" applyFill="1" applyBorder="1" applyAlignment="1">
      <alignment horizontal="center" vertical="top" wrapText="1"/>
    </xf>
    <xf numFmtId="0" fontId="15" fillId="2" borderId="0" xfId="0" applyFont="1" applyFill="1" applyBorder="1" applyAlignment="1">
      <alignment horizontal="center" vertical="top" wrapText="1"/>
    </xf>
    <xf numFmtId="4" fontId="15" fillId="2" borderId="3" xfId="0" applyNumberFormat="1" applyFont="1" applyFill="1" applyBorder="1" applyAlignment="1">
      <alignment horizontal="left" vertical="top" wrapText="1"/>
    </xf>
    <xf numFmtId="0" fontId="15" fillId="2" borderId="12" xfId="0" applyFont="1" applyFill="1" applyBorder="1" applyAlignment="1">
      <alignment horizontal="center" vertical="top" wrapText="1"/>
    </xf>
    <xf numFmtId="49" fontId="15" fillId="2" borderId="9" xfId="0" applyNumberFormat="1" applyFont="1" applyFill="1" applyBorder="1" applyAlignment="1">
      <alignment horizontal="left" vertical="top" wrapText="1"/>
    </xf>
    <xf numFmtId="3" fontId="15" fillId="2" borderId="9" xfId="0" applyNumberFormat="1" applyFont="1" applyFill="1" applyBorder="1" applyAlignment="1">
      <alignment horizontal="left" vertical="top" wrapText="1"/>
    </xf>
    <xf numFmtId="164" fontId="15" fillId="2" borderId="9" xfId="0" applyNumberFormat="1" applyFont="1" applyFill="1" applyBorder="1" applyAlignment="1">
      <alignment horizontal="left" vertical="top" wrapText="1"/>
    </xf>
    <xf numFmtId="0" fontId="15" fillId="2" borderId="9" xfId="0" applyFont="1" applyFill="1" applyBorder="1" applyAlignment="1">
      <alignment horizontal="left" vertical="top" wrapText="1"/>
    </xf>
    <xf numFmtId="0" fontId="15" fillId="2" borderId="14" xfId="0" applyFont="1" applyFill="1" applyBorder="1" applyAlignment="1">
      <alignment horizontal="left" vertical="top" wrapText="1"/>
    </xf>
    <xf numFmtId="49" fontId="16" fillId="2" borderId="5" xfId="0" applyNumberFormat="1" applyFont="1" applyFill="1" applyBorder="1" applyAlignment="1">
      <alignment horizontal="right" vertical="top" wrapText="1"/>
    </xf>
    <xf numFmtId="49" fontId="16" fillId="2" borderId="6" xfId="0" applyNumberFormat="1" applyFont="1" applyFill="1" applyBorder="1" applyAlignment="1">
      <alignment horizontal="left" vertical="top" wrapText="1"/>
    </xf>
    <xf numFmtId="49" fontId="15" fillId="2" borderId="6" xfId="0" applyNumberFormat="1" applyFont="1" applyFill="1" applyBorder="1" applyAlignment="1">
      <alignment horizontal="left" vertical="top" wrapText="1"/>
    </xf>
    <xf numFmtId="49" fontId="15" fillId="2" borderId="7" xfId="0" applyNumberFormat="1" applyFont="1" applyFill="1" applyBorder="1" applyAlignment="1">
      <alignment horizontal="left" vertical="top" wrapText="1"/>
    </xf>
    <xf numFmtId="4" fontId="16" fillId="2" borderId="3" xfId="0" applyNumberFormat="1" applyFont="1" applyFill="1" applyBorder="1" applyAlignment="1">
      <alignment horizontal="left" vertical="top" wrapText="1"/>
    </xf>
    <xf numFmtId="3" fontId="15" fillId="2" borderId="5" xfId="0" applyNumberFormat="1" applyFont="1" applyFill="1" applyBorder="1" applyAlignment="1">
      <alignment horizontal="left" vertical="top" wrapText="1"/>
    </xf>
    <xf numFmtId="164" fontId="15" fillId="2" borderId="6" xfId="0" applyNumberFormat="1" applyFont="1" applyFill="1" applyBorder="1" applyAlignment="1">
      <alignment horizontal="left" vertical="top" wrapText="1"/>
    </xf>
    <xf numFmtId="0" fontId="15" fillId="2" borderId="6" xfId="0" applyFont="1" applyFill="1" applyBorder="1" applyAlignment="1">
      <alignment horizontal="left" vertical="top" wrapText="1"/>
    </xf>
    <xf numFmtId="0" fontId="15" fillId="2" borderId="7" xfId="0" applyFont="1" applyFill="1" applyBorder="1" applyAlignment="1">
      <alignment horizontal="left" vertical="top" wrapText="1"/>
    </xf>
    <xf numFmtId="49" fontId="11" fillId="2" borderId="10" xfId="0" applyNumberFormat="1" applyFont="1" applyFill="1" applyBorder="1" applyAlignment="1">
      <alignment horizontal="center" vertical="center" wrapText="1"/>
    </xf>
    <xf numFmtId="49" fontId="15" fillId="2" borderId="11" xfId="0" applyNumberFormat="1" applyFont="1" applyFill="1" applyBorder="1" applyAlignment="1">
      <alignment horizontal="left" vertical="center" wrapText="1"/>
    </xf>
    <xf numFmtId="4" fontId="11" fillId="2" borderId="18" xfId="0" applyNumberFormat="1" applyFont="1" applyFill="1" applyBorder="1" applyAlignment="1">
      <alignment horizontal="left" vertical="center" wrapText="1"/>
    </xf>
    <xf numFmtId="3" fontId="11" fillId="2" borderId="11" xfId="0" applyNumberFormat="1" applyFont="1" applyFill="1" applyBorder="1" applyAlignment="1">
      <alignment horizontal="left" vertical="center" wrapText="1"/>
    </xf>
    <xf numFmtId="164" fontId="15" fillId="2" borderId="11" xfId="0" applyNumberFormat="1" applyFont="1" applyFill="1" applyBorder="1" applyAlignment="1">
      <alignment horizontal="left" vertical="center" wrapText="1"/>
    </xf>
    <xf numFmtId="0" fontId="15" fillId="2" borderId="11" xfId="0" applyFont="1" applyFill="1" applyBorder="1" applyAlignment="1">
      <alignment horizontal="left" vertical="center" wrapText="1"/>
    </xf>
    <xf numFmtId="0" fontId="15" fillId="2" borderId="15" xfId="0" applyFont="1" applyFill="1" applyBorder="1" applyAlignment="1">
      <alignment horizontal="left" vertical="center" wrapText="1"/>
    </xf>
    <xf numFmtId="0" fontId="20" fillId="2" borderId="7" xfId="0" applyFont="1" applyFill="1" applyBorder="1" applyAlignment="1">
      <alignment horizontal="justify" vertical="top" wrapText="1"/>
    </xf>
    <xf numFmtId="0" fontId="15" fillId="2" borderId="0" xfId="0" applyFont="1" applyFill="1"/>
    <xf numFmtId="4" fontId="15" fillId="2" borderId="0" xfId="0" applyNumberFormat="1" applyFont="1" applyFill="1"/>
    <xf numFmtId="16" fontId="20" fillId="2" borderId="3" xfId="0" applyNumberFormat="1" applyFont="1" applyFill="1" applyBorder="1" applyAlignment="1">
      <alignment horizontal="left" vertical="top" wrapText="1"/>
    </xf>
    <xf numFmtId="49" fontId="3" fillId="2" borderId="13" xfId="0" applyNumberFormat="1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4" fontId="3" fillId="2" borderId="13" xfId="0" applyNumberFormat="1" applyFont="1" applyFill="1" applyBorder="1" applyAlignment="1">
      <alignment horizontal="left" vertical="top" wrapText="1"/>
    </xf>
    <xf numFmtId="17" fontId="3" fillId="2" borderId="13" xfId="0" applyNumberFormat="1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justify" vertical="top" wrapText="1"/>
    </xf>
    <xf numFmtId="0" fontId="0" fillId="0" borderId="0" xfId="0" applyFill="1" applyBorder="1"/>
    <xf numFmtId="0" fontId="3" fillId="2" borderId="13" xfId="0" applyFont="1" applyFill="1" applyBorder="1" applyAlignment="1">
      <alignment vertical="top" wrapText="1"/>
    </xf>
    <xf numFmtId="0" fontId="3" fillId="2" borderId="14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/>
    </xf>
    <xf numFmtId="0" fontId="20" fillId="2" borderId="18" xfId="0" applyFont="1" applyFill="1" applyBorder="1" applyAlignment="1">
      <alignment horizontal="center" vertical="top" wrapText="1"/>
    </xf>
    <xf numFmtId="4" fontId="1" fillId="2" borderId="3" xfId="0" applyNumberFormat="1" applyFont="1" applyFill="1" applyBorder="1" applyAlignment="1">
      <alignment horizontal="left" vertical="top" wrapText="1"/>
    </xf>
    <xf numFmtId="0" fontId="3" fillId="2" borderId="3" xfId="0" applyNumberFormat="1" applyFont="1" applyFill="1" applyBorder="1" applyAlignment="1">
      <alignment horizontal="left" vertical="top" wrapText="1"/>
    </xf>
    <xf numFmtId="0" fontId="0" fillId="2" borderId="0" xfId="0" applyFill="1"/>
    <xf numFmtId="49" fontId="10" fillId="2" borderId="0" xfId="0" applyNumberFormat="1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4" fontId="10" fillId="2" borderId="0" xfId="0" applyNumberFormat="1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justify" vertical="top" wrapText="1"/>
    </xf>
    <xf numFmtId="49" fontId="3" fillId="2" borderId="0" xfId="0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4" fontId="3" fillId="2" borderId="0" xfId="0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justify" vertical="top" wrapText="1"/>
    </xf>
    <xf numFmtId="0" fontId="1" fillId="2" borderId="0" xfId="0" applyFont="1" applyFill="1" applyAlignment="1">
      <alignment horizontal="justify"/>
    </xf>
    <xf numFmtId="9" fontId="0" fillId="2" borderId="0" xfId="0" applyNumberFormat="1" applyFill="1"/>
    <xf numFmtId="4" fontId="0" fillId="2" borderId="0" xfId="0" applyNumberFormat="1" applyFill="1"/>
    <xf numFmtId="0" fontId="8" fillId="2" borderId="3" xfId="0" applyFont="1" applyFill="1" applyBorder="1" applyAlignment="1">
      <alignment horizontal="left" vertical="top" wrapText="1"/>
    </xf>
    <xf numFmtId="0" fontId="23" fillId="2" borderId="0" xfId="0" applyFont="1" applyFill="1" applyAlignment="1">
      <alignment horizontal="center"/>
    </xf>
    <xf numFmtId="0" fontId="18" fillId="2" borderId="3" xfId="0" applyFont="1" applyFill="1" applyBorder="1" applyAlignment="1">
      <alignment horizontal="left" vertical="top" wrapText="1"/>
    </xf>
    <xf numFmtId="4" fontId="6" fillId="2" borderId="13" xfId="1" applyNumberFormat="1" applyFont="1" applyFill="1" applyBorder="1" applyAlignment="1" applyProtection="1">
      <alignment horizontal="center" vertical="top" wrapText="1"/>
    </xf>
    <xf numFmtId="4" fontId="6" fillId="2" borderId="18" xfId="1" applyNumberFormat="1" applyFont="1" applyFill="1" applyBorder="1" applyAlignment="1" applyProtection="1">
      <alignment horizontal="center" vertical="top" wrapText="1"/>
    </xf>
    <xf numFmtId="0" fontId="20" fillId="2" borderId="13" xfId="0" applyFont="1" applyFill="1" applyBorder="1" applyAlignment="1">
      <alignment horizontal="center" vertical="top" wrapText="1"/>
    </xf>
    <xf numFmtId="0" fontId="20" fillId="2" borderId="18" xfId="0" applyFont="1" applyFill="1" applyBorder="1" applyAlignment="1">
      <alignment horizontal="center" vertical="top" wrapText="1"/>
    </xf>
    <xf numFmtId="0" fontId="18" fillId="2" borderId="8" xfId="0" applyFont="1" applyFill="1" applyBorder="1" applyAlignment="1">
      <alignment horizontal="left" vertical="top" wrapText="1"/>
    </xf>
    <xf numFmtId="0" fontId="18" fillId="2" borderId="9" xfId="0" applyFont="1" applyFill="1" applyBorder="1" applyAlignment="1">
      <alignment horizontal="left" vertical="top" wrapText="1"/>
    </xf>
    <xf numFmtId="0" fontId="18" fillId="2" borderId="14" xfId="0" applyFont="1" applyFill="1" applyBorder="1" applyAlignment="1">
      <alignment horizontal="left" vertical="top" wrapText="1"/>
    </xf>
    <xf numFmtId="0" fontId="18" fillId="2" borderId="4" xfId="0" applyFont="1" applyFill="1" applyBorder="1" applyAlignment="1">
      <alignment horizontal="left" vertical="top" wrapText="1"/>
    </xf>
    <xf numFmtId="0" fontId="18" fillId="2" borderId="0" xfId="0" applyFont="1" applyFill="1" applyBorder="1" applyAlignment="1">
      <alignment horizontal="left" vertical="top" wrapText="1"/>
    </xf>
    <xf numFmtId="0" fontId="18" fillId="2" borderId="12" xfId="0" applyFont="1" applyFill="1" applyBorder="1" applyAlignment="1">
      <alignment horizontal="left" vertical="top" wrapText="1"/>
    </xf>
    <xf numFmtId="0" fontId="18" fillId="2" borderId="10" xfId="0" applyFont="1" applyFill="1" applyBorder="1" applyAlignment="1">
      <alignment horizontal="left" vertical="top" wrapText="1"/>
    </xf>
    <xf numFmtId="0" fontId="18" fillId="2" borderId="11" xfId="0" applyFont="1" applyFill="1" applyBorder="1" applyAlignment="1">
      <alignment horizontal="left" vertical="top" wrapText="1"/>
    </xf>
    <xf numFmtId="0" fontId="18" fillId="2" borderId="15" xfId="0" applyFont="1" applyFill="1" applyBorder="1" applyAlignment="1">
      <alignment horizontal="left" vertical="top" wrapText="1"/>
    </xf>
    <xf numFmtId="0" fontId="20" fillId="2" borderId="5" xfId="0" applyFont="1" applyFill="1" applyBorder="1" applyAlignment="1">
      <alignment horizontal="center" vertical="top" wrapText="1"/>
    </xf>
    <xf numFmtId="0" fontId="20" fillId="2" borderId="7" xfId="0" applyFont="1" applyFill="1" applyBorder="1" applyAlignment="1">
      <alignment horizontal="center" vertical="top" wrapText="1"/>
    </xf>
    <xf numFmtId="4" fontId="8" fillId="2" borderId="0" xfId="0" applyNumberFormat="1" applyFont="1" applyFill="1" applyAlignment="1">
      <alignment wrapText="1"/>
    </xf>
    <xf numFmtId="49" fontId="9" fillId="2" borderId="5" xfId="0" applyNumberFormat="1" applyFont="1" applyFill="1" applyBorder="1" applyAlignment="1">
      <alignment horizontal="center" vertical="top" wrapText="1"/>
    </xf>
    <xf numFmtId="49" fontId="9" fillId="2" borderId="6" xfId="0" applyNumberFormat="1" applyFont="1" applyFill="1" applyBorder="1" applyAlignment="1">
      <alignment horizontal="center" vertical="top" wrapText="1"/>
    </xf>
    <xf numFmtId="49" fontId="9" fillId="2" borderId="7" xfId="0" applyNumberFormat="1" applyFont="1" applyFill="1" applyBorder="1" applyAlignment="1">
      <alignment horizontal="center" vertical="top" wrapText="1"/>
    </xf>
    <xf numFmtId="0" fontId="18" fillId="2" borderId="13" xfId="0" applyFont="1" applyFill="1" applyBorder="1" applyAlignment="1">
      <alignment horizontal="left" vertical="top" wrapText="1"/>
    </xf>
    <xf numFmtId="0" fontId="19" fillId="2" borderId="13" xfId="1" applyFont="1" applyFill="1" applyBorder="1" applyAlignment="1" applyProtection="1">
      <alignment horizontal="center" vertical="top" wrapText="1"/>
    </xf>
    <xf numFmtId="0" fontId="19" fillId="2" borderId="17" xfId="1" applyFont="1" applyFill="1" applyBorder="1" applyAlignment="1" applyProtection="1">
      <alignment horizontal="center" vertical="top" wrapText="1"/>
    </xf>
    <xf numFmtId="0" fontId="19" fillId="2" borderId="18" xfId="1" applyFont="1" applyFill="1" applyBorder="1" applyAlignment="1" applyProtection="1">
      <alignment horizontal="center" vertical="top" wrapText="1"/>
    </xf>
    <xf numFmtId="0" fontId="20" fillId="2" borderId="6" xfId="0" applyFont="1" applyFill="1" applyBorder="1" applyAlignment="1">
      <alignment horizontal="center" vertical="top" wrapText="1"/>
    </xf>
    <xf numFmtId="0" fontId="20" fillId="2" borderId="17" xfId="0" applyFont="1" applyFill="1" applyBorder="1" applyAlignment="1">
      <alignment horizontal="center" vertical="top" wrapText="1"/>
    </xf>
    <xf numFmtId="0" fontId="21" fillId="2" borderId="13" xfId="0" applyFont="1" applyFill="1" applyBorder="1" applyAlignment="1">
      <alignment horizontal="center" vertical="top" wrapText="1"/>
    </xf>
    <xf numFmtId="0" fontId="21" fillId="2" borderId="18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left"/>
    </xf>
    <xf numFmtId="0" fontId="22" fillId="2" borderId="13" xfId="1" applyFont="1" applyFill="1" applyBorder="1" applyAlignment="1" applyProtection="1">
      <alignment horizontal="left" vertical="top" wrapText="1"/>
    </xf>
    <xf numFmtId="49" fontId="11" fillId="2" borderId="5" xfId="0" applyNumberFormat="1" applyFont="1" applyFill="1" applyBorder="1" applyAlignment="1">
      <alignment horizontal="center" vertical="top" wrapText="1"/>
    </xf>
    <xf numFmtId="0" fontId="15" fillId="2" borderId="6" xfId="0" applyFont="1" applyFill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left"/>
    </xf>
    <xf numFmtId="4" fontId="3" fillId="2" borderId="5" xfId="0" applyNumberFormat="1" applyFont="1" applyFill="1" applyBorder="1" applyAlignment="1">
      <alignment horizontal="center" vertical="top" wrapText="1"/>
    </xf>
    <xf numFmtId="4" fontId="3" fillId="2" borderId="6" xfId="0" applyNumberFormat="1" applyFont="1" applyFill="1" applyBorder="1" applyAlignment="1">
      <alignment horizontal="center" vertical="top" wrapText="1"/>
    </xf>
    <xf numFmtId="4" fontId="3" fillId="2" borderId="6" xfId="0" applyNumberFormat="1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garantf1://5658735.0/" TargetMode="External"/><Relationship Id="rId2" Type="http://schemas.openxmlformats.org/officeDocument/2006/relationships/hyperlink" Target="garantf1://70009900.100000/" TargetMode="External"/><Relationship Id="rId1" Type="http://schemas.openxmlformats.org/officeDocument/2006/relationships/hyperlink" Target="garantf1://79064.0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garantf1://66766.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4"/>
  <sheetViews>
    <sheetView tabSelected="1" zoomScale="85" zoomScaleNormal="85" workbookViewId="0">
      <selection activeCell="I149" sqref="I149"/>
    </sheetView>
  </sheetViews>
  <sheetFormatPr defaultRowHeight="15"/>
  <cols>
    <col min="1" max="1" width="18.85546875" customWidth="1"/>
    <col min="3" max="3" width="10.85546875" customWidth="1"/>
    <col min="4" max="4" width="8.28515625" customWidth="1"/>
    <col min="5" max="5" width="14.28515625" customWidth="1"/>
    <col min="6" max="6" width="15.140625" customWidth="1"/>
    <col min="8" max="8" width="20.42578125" customWidth="1"/>
    <col min="9" max="9" width="16.42578125" customWidth="1"/>
    <col min="10" max="10" width="16.7109375" style="1" customWidth="1"/>
    <col min="11" max="11" width="10.42578125" customWidth="1"/>
    <col min="12" max="12" width="10.85546875" customWidth="1"/>
    <col min="13" max="13" width="18.140625" customWidth="1"/>
    <col min="14" max="14" width="13.7109375" customWidth="1"/>
    <col min="15" max="15" width="9.140625" customWidth="1"/>
  </cols>
  <sheetData>
    <row r="1" spans="1:15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5">
      <c r="A2" s="98" t="s">
        <v>109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5">
      <c r="A3" s="98" t="s">
        <v>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1:15">
      <c r="A4" s="69"/>
      <c r="B4" s="69"/>
      <c r="C4" s="69"/>
      <c r="D4" s="69"/>
      <c r="E4" s="69"/>
      <c r="F4" s="69"/>
      <c r="G4" s="69"/>
      <c r="H4" s="69"/>
      <c r="I4" s="69"/>
      <c r="J4" s="70"/>
      <c r="K4" s="69"/>
      <c r="L4" s="69"/>
      <c r="M4" s="69"/>
      <c r="N4" s="69"/>
    </row>
    <row r="5" spans="1:15" ht="16.5" customHeight="1">
      <c r="A5" s="99" t="s">
        <v>2</v>
      </c>
      <c r="B5" s="99"/>
      <c r="C5" s="99"/>
      <c r="D5" s="99"/>
      <c r="E5" s="99"/>
      <c r="F5" s="99"/>
      <c r="G5" s="99"/>
      <c r="H5" s="99" t="s">
        <v>3</v>
      </c>
      <c r="I5" s="99"/>
      <c r="J5" s="99"/>
      <c r="K5" s="99"/>
      <c r="L5" s="99"/>
      <c r="M5" s="99"/>
      <c r="N5" s="99"/>
    </row>
    <row r="6" spans="1:15" ht="35.25" customHeight="1">
      <c r="A6" s="99" t="s">
        <v>4</v>
      </c>
      <c r="B6" s="99"/>
      <c r="C6" s="99"/>
      <c r="D6" s="99"/>
      <c r="E6" s="99"/>
      <c r="F6" s="99"/>
      <c r="G6" s="99"/>
      <c r="H6" s="104" t="s">
        <v>55</v>
      </c>
      <c r="I6" s="105"/>
      <c r="J6" s="105"/>
      <c r="K6" s="105"/>
      <c r="L6" s="105"/>
      <c r="M6" s="105"/>
      <c r="N6" s="106"/>
      <c r="O6" s="4"/>
    </row>
    <row r="7" spans="1:15" ht="63" hidden="1" customHeight="1">
      <c r="A7" s="99"/>
      <c r="B7" s="99"/>
      <c r="C7" s="99"/>
      <c r="D7" s="99"/>
      <c r="E7" s="99"/>
      <c r="F7" s="99"/>
      <c r="G7" s="99"/>
      <c r="H7" s="107"/>
      <c r="I7" s="108"/>
      <c r="J7" s="108"/>
      <c r="K7" s="108"/>
      <c r="L7" s="108"/>
      <c r="M7" s="108"/>
      <c r="N7" s="109"/>
      <c r="O7" s="4"/>
    </row>
    <row r="8" spans="1:15" ht="15" hidden="1" customHeight="1">
      <c r="A8" s="99"/>
      <c r="B8" s="99"/>
      <c r="C8" s="99"/>
      <c r="D8" s="99"/>
      <c r="E8" s="99"/>
      <c r="F8" s="99"/>
      <c r="G8" s="99"/>
      <c r="H8" s="110"/>
      <c r="I8" s="111"/>
      <c r="J8" s="111"/>
      <c r="K8" s="111"/>
      <c r="L8" s="111"/>
      <c r="M8" s="111"/>
      <c r="N8" s="112"/>
      <c r="O8" s="4"/>
    </row>
    <row r="9" spans="1:15" ht="15.75">
      <c r="A9" s="99" t="s">
        <v>5</v>
      </c>
      <c r="B9" s="99"/>
      <c r="C9" s="99"/>
      <c r="D9" s="99"/>
      <c r="E9" s="99"/>
      <c r="F9" s="99"/>
      <c r="G9" s="99"/>
      <c r="H9" s="99">
        <v>7203001845</v>
      </c>
      <c r="I9" s="99"/>
      <c r="J9" s="99"/>
      <c r="K9" s="99"/>
      <c r="L9" s="99"/>
      <c r="M9" s="99"/>
      <c r="N9" s="99"/>
      <c r="O9" s="4"/>
    </row>
    <row r="10" spans="1:15" ht="15.75">
      <c r="A10" s="99" t="s">
        <v>6</v>
      </c>
      <c r="B10" s="99"/>
      <c r="C10" s="99"/>
      <c r="D10" s="99"/>
      <c r="E10" s="99"/>
      <c r="F10" s="99"/>
      <c r="G10" s="99"/>
      <c r="H10" s="99">
        <v>720301001</v>
      </c>
      <c r="I10" s="99"/>
      <c r="J10" s="99"/>
      <c r="K10" s="99"/>
      <c r="L10" s="99"/>
      <c r="M10" s="99"/>
      <c r="N10" s="99"/>
      <c r="O10" s="4"/>
    </row>
    <row r="11" spans="1:15" ht="15.75">
      <c r="A11" s="128" t="s">
        <v>355</v>
      </c>
      <c r="B11" s="128"/>
      <c r="C11" s="128"/>
      <c r="D11" s="128"/>
      <c r="E11" s="128"/>
      <c r="F11" s="128"/>
      <c r="G11" s="128"/>
      <c r="H11" s="119">
        <v>71701000</v>
      </c>
      <c r="I11" s="119"/>
      <c r="J11" s="119"/>
      <c r="K11" s="119"/>
      <c r="L11" s="119"/>
      <c r="M11" s="119"/>
      <c r="N11" s="119"/>
      <c r="O11" s="4"/>
    </row>
    <row r="12" spans="1:15">
      <c r="A12" s="16"/>
      <c r="B12" s="17"/>
      <c r="C12" s="17"/>
      <c r="D12" s="17"/>
      <c r="E12" s="17"/>
      <c r="F12" s="17"/>
      <c r="G12" s="17"/>
      <c r="H12" s="17"/>
      <c r="I12" s="17"/>
      <c r="J12" s="18"/>
      <c r="K12" s="17"/>
      <c r="L12" s="17"/>
      <c r="M12" s="17"/>
      <c r="N12" s="19"/>
      <c r="O12" s="4"/>
    </row>
    <row r="13" spans="1:15">
      <c r="A13" s="120" t="s">
        <v>7</v>
      </c>
      <c r="B13" s="120" t="s">
        <v>8</v>
      </c>
      <c r="C13" s="120" t="s">
        <v>110</v>
      </c>
      <c r="D13" s="113" t="s">
        <v>9</v>
      </c>
      <c r="E13" s="123"/>
      <c r="F13" s="123"/>
      <c r="G13" s="123"/>
      <c r="H13" s="123"/>
      <c r="I13" s="123"/>
      <c r="J13" s="123"/>
      <c r="K13" s="123"/>
      <c r="L13" s="114"/>
      <c r="M13" s="102" t="s">
        <v>10</v>
      </c>
      <c r="N13" s="102" t="s">
        <v>11</v>
      </c>
    </row>
    <row r="14" spans="1:15" ht="30" customHeight="1">
      <c r="A14" s="121"/>
      <c r="B14" s="121"/>
      <c r="C14" s="121"/>
      <c r="D14" s="102" t="s">
        <v>12</v>
      </c>
      <c r="E14" s="102" t="s">
        <v>13</v>
      </c>
      <c r="F14" s="125" t="s">
        <v>14</v>
      </c>
      <c r="G14" s="102" t="s">
        <v>15</v>
      </c>
      <c r="H14" s="102" t="s">
        <v>16</v>
      </c>
      <c r="I14" s="102" t="s">
        <v>226</v>
      </c>
      <c r="J14" s="100" t="s">
        <v>263</v>
      </c>
      <c r="K14" s="113" t="s">
        <v>17</v>
      </c>
      <c r="L14" s="114"/>
      <c r="M14" s="124"/>
      <c r="N14" s="124"/>
    </row>
    <row r="15" spans="1:15" ht="60.75" customHeight="1">
      <c r="A15" s="122"/>
      <c r="B15" s="122"/>
      <c r="C15" s="122"/>
      <c r="D15" s="103"/>
      <c r="E15" s="103"/>
      <c r="F15" s="126"/>
      <c r="G15" s="103"/>
      <c r="H15" s="103"/>
      <c r="I15" s="103"/>
      <c r="J15" s="101"/>
      <c r="K15" s="82" t="s">
        <v>18</v>
      </c>
      <c r="L15" s="20" t="s">
        <v>19</v>
      </c>
      <c r="M15" s="103"/>
      <c r="N15" s="103"/>
    </row>
    <row r="16" spans="1:15">
      <c r="A16" s="21">
        <v>1</v>
      </c>
      <c r="B16" s="22">
        <v>2</v>
      </c>
      <c r="C16" s="23">
        <v>3</v>
      </c>
      <c r="D16" s="22">
        <v>4</v>
      </c>
      <c r="E16" s="22">
        <v>5</v>
      </c>
      <c r="F16" s="22">
        <v>6</v>
      </c>
      <c r="G16" s="22">
        <v>7</v>
      </c>
      <c r="H16" s="22">
        <v>8</v>
      </c>
      <c r="I16" s="22">
        <v>9</v>
      </c>
      <c r="J16" s="24">
        <v>10</v>
      </c>
      <c r="K16" s="22">
        <v>11</v>
      </c>
      <c r="L16" s="22">
        <v>12</v>
      </c>
      <c r="M16" s="22">
        <v>13</v>
      </c>
      <c r="N16" s="25">
        <v>14</v>
      </c>
    </row>
    <row r="17" spans="1:14" ht="48.75" customHeight="1">
      <c r="A17" s="5" t="s">
        <v>56</v>
      </c>
      <c r="B17" s="6" t="s">
        <v>126</v>
      </c>
      <c r="C17" s="6" t="s">
        <v>127</v>
      </c>
      <c r="D17" s="6">
        <v>1</v>
      </c>
      <c r="E17" s="6" t="s">
        <v>23</v>
      </c>
      <c r="F17" s="6" t="s">
        <v>69</v>
      </c>
      <c r="G17" s="6" t="s">
        <v>82</v>
      </c>
      <c r="H17" s="6" t="s">
        <v>83</v>
      </c>
      <c r="I17" s="7">
        <f>21278.94/1000</f>
        <v>21.278939999999999</v>
      </c>
      <c r="J17" s="7" t="s">
        <v>92</v>
      </c>
      <c r="K17" s="8">
        <v>41640</v>
      </c>
      <c r="L17" s="8">
        <v>41974</v>
      </c>
      <c r="M17" s="6" t="s">
        <v>301</v>
      </c>
      <c r="N17" s="26"/>
    </row>
    <row r="18" spans="1:14" ht="36" customHeight="1">
      <c r="A18" s="5" t="s">
        <v>57</v>
      </c>
      <c r="B18" s="6" t="s">
        <v>128</v>
      </c>
      <c r="C18" s="6" t="s">
        <v>111</v>
      </c>
      <c r="D18" s="6">
        <v>2</v>
      </c>
      <c r="E18" s="6" t="s">
        <v>24</v>
      </c>
      <c r="F18" s="6" t="s">
        <v>65</v>
      </c>
      <c r="G18" s="6" t="s">
        <v>25</v>
      </c>
      <c r="H18" s="6" t="s">
        <v>67</v>
      </c>
      <c r="I18" s="7">
        <f>30000/1000</f>
        <v>30</v>
      </c>
      <c r="J18" s="7" t="s">
        <v>196</v>
      </c>
      <c r="K18" s="8">
        <v>41640</v>
      </c>
      <c r="L18" s="8">
        <v>41974</v>
      </c>
      <c r="M18" s="6" t="s">
        <v>316</v>
      </c>
      <c r="N18" s="9"/>
    </row>
    <row r="19" spans="1:14" ht="71.25" customHeight="1">
      <c r="A19" s="5" t="s">
        <v>58</v>
      </c>
      <c r="B19" s="6" t="s">
        <v>132</v>
      </c>
      <c r="C19" s="6" t="s">
        <v>115</v>
      </c>
      <c r="D19" s="6">
        <v>3</v>
      </c>
      <c r="E19" s="6" t="s">
        <v>28</v>
      </c>
      <c r="F19" s="6" t="s">
        <v>71</v>
      </c>
      <c r="G19" s="6" t="s">
        <v>25</v>
      </c>
      <c r="H19" s="6" t="s">
        <v>67</v>
      </c>
      <c r="I19" s="7">
        <f>20000/1000</f>
        <v>20</v>
      </c>
      <c r="J19" s="7" t="s">
        <v>133</v>
      </c>
      <c r="K19" s="8">
        <v>41640</v>
      </c>
      <c r="L19" s="8">
        <v>41974</v>
      </c>
      <c r="M19" s="6" t="s">
        <v>316</v>
      </c>
      <c r="N19" s="26"/>
    </row>
    <row r="20" spans="1:14" ht="61.5" customHeight="1">
      <c r="A20" s="5" t="s">
        <v>58</v>
      </c>
      <c r="B20" s="6" t="s">
        <v>135</v>
      </c>
      <c r="C20" s="6" t="s">
        <v>112</v>
      </c>
      <c r="D20" s="6">
        <v>4</v>
      </c>
      <c r="E20" s="6" t="s">
        <v>136</v>
      </c>
      <c r="F20" s="6" t="s">
        <v>113</v>
      </c>
      <c r="G20" s="6" t="s">
        <v>25</v>
      </c>
      <c r="H20" s="6" t="s">
        <v>67</v>
      </c>
      <c r="I20" s="7">
        <v>43.68</v>
      </c>
      <c r="J20" s="7" t="s">
        <v>92</v>
      </c>
      <c r="K20" s="8">
        <v>41671</v>
      </c>
      <c r="L20" s="8">
        <v>41974</v>
      </c>
      <c r="M20" s="6" t="s">
        <v>26</v>
      </c>
      <c r="N20" s="9"/>
    </row>
    <row r="21" spans="1:14" ht="45">
      <c r="A21" s="5" t="s">
        <v>60</v>
      </c>
      <c r="B21" s="6" t="s">
        <v>141</v>
      </c>
      <c r="C21" s="6" t="s">
        <v>116</v>
      </c>
      <c r="D21" s="6">
        <v>5</v>
      </c>
      <c r="E21" s="6" t="s">
        <v>165</v>
      </c>
      <c r="F21" s="6" t="s">
        <v>84</v>
      </c>
      <c r="G21" s="6" t="s">
        <v>25</v>
      </c>
      <c r="H21" s="6" t="s">
        <v>160</v>
      </c>
      <c r="I21" s="7">
        <v>83.67</v>
      </c>
      <c r="J21" s="7" t="s">
        <v>92</v>
      </c>
      <c r="K21" s="8">
        <v>41671</v>
      </c>
      <c r="L21" s="8">
        <v>41974</v>
      </c>
      <c r="M21" s="6" t="s">
        <v>26</v>
      </c>
      <c r="N21" s="9"/>
    </row>
    <row r="22" spans="1:14" ht="71.25" customHeight="1">
      <c r="A22" s="5" t="s">
        <v>59</v>
      </c>
      <c r="B22" s="6" t="s">
        <v>129</v>
      </c>
      <c r="C22" s="6" t="s">
        <v>154</v>
      </c>
      <c r="D22" s="6">
        <v>6</v>
      </c>
      <c r="E22" s="6" t="s">
        <v>172</v>
      </c>
      <c r="F22" s="6" t="s">
        <v>66</v>
      </c>
      <c r="G22" s="6" t="s">
        <v>25</v>
      </c>
      <c r="H22" s="6" t="s">
        <v>67</v>
      </c>
      <c r="I22" s="7">
        <f>241315.29/1000</f>
        <v>241.31529</v>
      </c>
      <c r="J22" s="7" t="s">
        <v>92</v>
      </c>
      <c r="K22" s="8">
        <v>41699</v>
      </c>
      <c r="L22" s="8">
        <v>41974</v>
      </c>
      <c r="M22" s="6" t="s">
        <v>302</v>
      </c>
      <c r="N22" s="26"/>
    </row>
    <row r="23" spans="1:14" ht="67.5">
      <c r="A23" s="5" t="s">
        <v>162</v>
      </c>
      <c r="B23" s="6" t="s">
        <v>163</v>
      </c>
      <c r="C23" s="6" t="s">
        <v>164</v>
      </c>
      <c r="D23" s="6">
        <v>7</v>
      </c>
      <c r="E23" s="6" t="s">
        <v>227</v>
      </c>
      <c r="F23" s="6" t="s">
        <v>228</v>
      </c>
      <c r="G23" s="6" t="s">
        <v>72</v>
      </c>
      <c r="H23" s="6" t="s">
        <v>67</v>
      </c>
      <c r="I23" s="7">
        <f>293896.7/1000</f>
        <v>293.89670000000001</v>
      </c>
      <c r="J23" s="7" t="s">
        <v>264</v>
      </c>
      <c r="K23" s="8">
        <v>41699</v>
      </c>
      <c r="L23" s="8">
        <v>41974</v>
      </c>
      <c r="M23" s="6" t="s">
        <v>27</v>
      </c>
      <c r="N23" s="9"/>
    </row>
    <row r="24" spans="1:14" ht="60.75" customHeight="1">
      <c r="A24" s="5" t="s">
        <v>56</v>
      </c>
      <c r="B24" s="5" t="s">
        <v>158</v>
      </c>
      <c r="C24" s="5" t="s">
        <v>134</v>
      </c>
      <c r="D24" s="6">
        <v>8</v>
      </c>
      <c r="E24" s="6" t="s">
        <v>170</v>
      </c>
      <c r="F24" s="6" t="s">
        <v>68</v>
      </c>
      <c r="G24" s="6" t="s">
        <v>80</v>
      </c>
      <c r="H24" s="6" t="s">
        <v>81</v>
      </c>
      <c r="I24" s="7">
        <f>116065.77/1000</f>
        <v>116.06577</v>
      </c>
      <c r="J24" s="7" t="s">
        <v>92</v>
      </c>
      <c r="K24" s="8">
        <v>41699</v>
      </c>
      <c r="L24" s="8">
        <v>41974</v>
      </c>
      <c r="M24" s="6" t="s">
        <v>315</v>
      </c>
      <c r="N24" s="9"/>
    </row>
    <row r="25" spans="1:14" ht="123.75">
      <c r="A25" s="5" t="s">
        <v>62</v>
      </c>
      <c r="B25" s="6" t="s">
        <v>137</v>
      </c>
      <c r="C25" s="6" t="s">
        <v>138</v>
      </c>
      <c r="D25" s="6">
        <v>9</v>
      </c>
      <c r="E25" s="6" t="s">
        <v>229</v>
      </c>
      <c r="F25" s="6" t="s">
        <v>230</v>
      </c>
      <c r="G25" s="6" t="s">
        <v>25</v>
      </c>
      <c r="H25" s="6" t="s">
        <v>67</v>
      </c>
      <c r="I25" s="7">
        <f>78580.76/1000</f>
        <v>78.580759999999998</v>
      </c>
      <c r="J25" s="7" t="s">
        <v>279</v>
      </c>
      <c r="K25" s="8">
        <v>41699</v>
      </c>
      <c r="L25" s="8">
        <v>41974</v>
      </c>
      <c r="M25" s="6" t="s">
        <v>27</v>
      </c>
      <c r="N25" s="9"/>
    </row>
    <row r="26" spans="1:14" ht="56.25" customHeight="1">
      <c r="A26" s="5" t="s">
        <v>58</v>
      </c>
      <c r="B26" s="6" t="s">
        <v>135</v>
      </c>
      <c r="C26" s="6" t="s">
        <v>112</v>
      </c>
      <c r="D26" s="6">
        <v>10</v>
      </c>
      <c r="E26" s="6" t="s">
        <v>139</v>
      </c>
      <c r="F26" s="6" t="s">
        <v>114</v>
      </c>
      <c r="G26" s="6" t="s">
        <v>25</v>
      </c>
      <c r="H26" s="6" t="s">
        <v>67</v>
      </c>
      <c r="I26" s="7">
        <v>65.84</v>
      </c>
      <c r="J26" s="7" t="s">
        <v>92</v>
      </c>
      <c r="K26" s="8">
        <v>41699</v>
      </c>
      <c r="L26" s="8">
        <v>41974</v>
      </c>
      <c r="M26" s="6" t="s">
        <v>26</v>
      </c>
      <c r="N26" s="9"/>
    </row>
    <row r="27" spans="1:14" ht="67.5">
      <c r="A27" s="5" t="s">
        <v>61</v>
      </c>
      <c r="B27" s="6" t="s">
        <v>140</v>
      </c>
      <c r="C27" s="6" t="s">
        <v>202</v>
      </c>
      <c r="D27" s="6">
        <v>11</v>
      </c>
      <c r="E27" s="6" t="s">
        <v>231</v>
      </c>
      <c r="F27" s="6" t="s">
        <v>232</v>
      </c>
      <c r="G27" s="6" t="s">
        <v>29</v>
      </c>
      <c r="H27" s="6">
        <v>1100</v>
      </c>
      <c r="I27" s="7">
        <f>38038/1000</f>
        <v>38.037999999999997</v>
      </c>
      <c r="J27" s="7" t="s">
        <v>280</v>
      </c>
      <c r="K27" s="8">
        <v>41699</v>
      </c>
      <c r="L27" s="8">
        <v>41791</v>
      </c>
      <c r="M27" s="6" t="s">
        <v>27</v>
      </c>
      <c r="N27" s="9"/>
    </row>
    <row r="28" spans="1:14" ht="67.5">
      <c r="A28" s="5" t="s">
        <v>61</v>
      </c>
      <c r="B28" s="6" t="s">
        <v>140</v>
      </c>
      <c r="C28" s="6" t="s">
        <v>203</v>
      </c>
      <c r="D28" s="6">
        <v>12</v>
      </c>
      <c r="E28" s="6" t="s">
        <v>269</v>
      </c>
      <c r="F28" s="6" t="s">
        <v>232</v>
      </c>
      <c r="G28" s="6" t="s">
        <v>29</v>
      </c>
      <c r="H28" s="6">
        <v>900</v>
      </c>
      <c r="I28" s="7">
        <f>31977/1000</f>
        <v>31.977</v>
      </c>
      <c r="J28" s="7" t="s">
        <v>281</v>
      </c>
      <c r="K28" s="8">
        <v>41699</v>
      </c>
      <c r="L28" s="8">
        <v>41791</v>
      </c>
      <c r="M28" s="6" t="s">
        <v>27</v>
      </c>
      <c r="N28" s="9"/>
    </row>
    <row r="29" spans="1:14" ht="56.25">
      <c r="A29" s="5" t="s">
        <v>58</v>
      </c>
      <c r="B29" s="6" t="s">
        <v>135</v>
      </c>
      <c r="C29" s="6" t="s">
        <v>112</v>
      </c>
      <c r="D29" s="6">
        <v>13</v>
      </c>
      <c r="E29" s="6" t="s">
        <v>233</v>
      </c>
      <c r="F29" s="6" t="s">
        <v>234</v>
      </c>
      <c r="G29" s="6" t="s">
        <v>25</v>
      </c>
      <c r="H29" s="6" t="s">
        <v>67</v>
      </c>
      <c r="I29" s="7">
        <v>34.33</v>
      </c>
      <c r="J29" s="7" t="s">
        <v>92</v>
      </c>
      <c r="K29" s="8">
        <v>41699</v>
      </c>
      <c r="L29" s="8">
        <v>41974</v>
      </c>
      <c r="M29" s="6" t="s">
        <v>26</v>
      </c>
      <c r="N29" s="9"/>
    </row>
    <row r="30" spans="1:14" ht="60" customHeight="1">
      <c r="A30" s="5" t="s">
        <v>58</v>
      </c>
      <c r="B30" s="6" t="s">
        <v>135</v>
      </c>
      <c r="C30" s="6" t="s">
        <v>112</v>
      </c>
      <c r="D30" s="6">
        <v>14</v>
      </c>
      <c r="E30" s="6" t="s">
        <v>235</v>
      </c>
      <c r="F30" s="6" t="s">
        <v>236</v>
      </c>
      <c r="G30" s="6" t="s">
        <v>25</v>
      </c>
      <c r="H30" s="6" t="s">
        <v>67</v>
      </c>
      <c r="I30" s="7">
        <v>82.11</v>
      </c>
      <c r="J30" s="7" t="s">
        <v>92</v>
      </c>
      <c r="K30" s="8">
        <v>41699</v>
      </c>
      <c r="L30" s="8">
        <v>41974</v>
      </c>
      <c r="M30" s="6" t="s">
        <v>26</v>
      </c>
      <c r="N30" s="9"/>
    </row>
    <row r="31" spans="1:14" ht="61.5" customHeight="1">
      <c r="A31" s="5" t="s">
        <v>58</v>
      </c>
      <c r="B31" s="6" t="s">
        <v>135</v>
      </c>
      <c r="C31" s="6" t="s">
        <v>112</v>
      </c>
      <c r="D31" s="6">
        <v>15</v>
      </c>
      <c r="E31" s="6" t="s">
        <v>237</v>
      </c>
      <c r="F31" s="6" t="s">
        <v>238</v>
      </c>
      <c r="G31" s="6" t="s">
        <v>25</v>
      </c>
      <c r="H31" s="6" t="s">
        <v>67</v>
      </c>
      <c r="I31" s="7">
        <v>28.62</v>
      </c>
      <c r="J31" s="7" t="s">
        <v>92</v>
      </c>
      <c r="K31" s="8">
        <v>41699</v>
      </c>
      <c r="L31" s="8">
        <v>41974</v>
      </c>
      <c r="M31" s="6" t="s">
        <v>26</v>
      </c>
      <c r="N31" s="9"/>
    </row>
    <row r="32" spans="1:14" ht="59.25" customHeight="1">
      <c r="A32" s="5" t="s">
        <v>59</v>
      </c>
      <c r="B32" s="6" t="s">
        <v>129</v>
      </c>
      <c r="C32" s="6" t="s">
        <v>179</v>
      </c>
      <c r="D32" s="6">
        <v>16</v>
      </c>
      <c r="E32" s="6" t="s">
        <v>184</v>
      </c>
      <c r="F32" s="6" t="s">
        <v>180</v>
      </c>
      <c r="G32" s="6" t="s">
        <v>25</v>
      </c>
      <c r="H32" s="6" t="s">
        <v>67</v>
      </c>
      <c r="I32" s="7">
        <v>66</v>
      </c>
      <c r="J32" s="7" t="s">
        <v>92</v>
      </c>
      <c r="K32" s="8">
        <v>41730</v>
      </c>
      <c r="L32" s="8">
        <v>41974</v>
      </c>
      <c r="M32" s="6" t="s">
        <v>26</v>
      </c>
      <c r="N32" s="9"/>
    </row>
    <row r="33" spans="1:14" ht="59.25" customHeight="1">
      <c r="A33" s="5" t="s">
        <v>189</v>
      </c>
      <c r="B33" s="6" t="s">
        <v>187</v>
      </c>
      <c r="C33" s="6" t="s">
        <v>188</v>
      </c>
      <c r="D33" s="6">
        <v>17</v>
      </c>
      <c r="E33" s="6" t="s">
        <v>201</v>
      </c>
      <c r="F33" s="6" t="s">
        <v>180</v>
      </c>
      <c r="G33" s="6" t="s">
        <v>25</v>
      </c>
      <c r="H33" s="6" t="s">
        <v>67</v>
      </c>
      <c r="I33" s="7">
        <f>79825.5/1000</f>
        <v>79.825500000000005</v>
      </c>
      <c r="J33" s="7" t="s">
        <v>92</v>
      </c>
      <c r="K33" s="8">
        <v>41730</v>
      </c>
      <c r="L33" s="8">
        <v>41974</v>
      </c>
      <c r="M33" s="6" t="s">
        <v>302</v>
      </c>
      <c r="N33" s="9"/>
    </row>
    <row r="34" spans="1:14" ht="297" customHeight="1">
      <c r="A34" s="5" t="s">
        <v>64</v>
      </c>
      <c r="B34" s="6" t="s">
        <v>175</v>
      </c>
      <c r="C34" s="6" t="s">
        <v>176</v>
      </c>
      <c r="D34" s="6">
        <v>18</v>
      </c>
      <c r="E34" s="6" t="s">
        <v>177</v>
      </c>
      <c r="F34" s="6" t="s">
        <v>178</v>
      </c>
      <c r="G34" s="6" t="s">
        <v>25</v>
      </c>
      <c r="H34" s="6" t="s">
        <v>198</v>
      </c>
      <c r="I34" s="7">
        <f>93840/1000</f>
        <v>93.84</v>
      </c>
      <c r="J34" s="7" t="s">
        <v>265</v>
      </c>
      <c r="K34" s="8">
        <v>41730</v>
      </c>
      <c r="L34" s="8">
        <v>41974</v>
      </c>
      <c r="M34" s="6" t="s">
        <v>27</v>
      </c>
      <c r="N34" s="9"/>
    </row>
    <row r="35" spans="1:14" ht="104.25" customHeight="1">
      <c r="A35" s="5" t="s">
        <v>58</v>
      </c>
      <c r="B35" s="6" t="s">
        <v>135</v>
      </c>
      <c r="C35" s="6" t="s">
        <v>112</v>
      </c>
      <c r="D35" s="6">
        <v>19</v>
      </c>
      <c r="E35" s="6" t="s">
        <v>142</v>
      </c>
      <c r="F35" s="6" t="s">
        <v>173</v>
      </c>
      <c r="G35" s="6" t="s">
        <v>25</v>
      </c>
      <c r="H35" s="6" t="s">
        <v>67</v>
      </c>
      <c r="I35" s="7">
        <v>19.11</v>
      </c>
      <c r="J35" s="7" t="s">
        <v>92</v>
      </c>
      <c r="K35" s="8">
        <v>41730</v>
      </c>
      <c r="L35" s="8">
        <v>41974</v>
      </c>
      <c r="M35" s="6" t="s">
        <v>26</v>
      </c>
      <c r="N35" s="9"/>
    </row>
    <row r="36" spans="1:14" ht="104.25" customHeight="1">
      <c r="A36" s="5" t="s">
        <v>61</v>
      </c>
      <c r="B36" s="6" t="s">
        <v>140</v>
      </c>
      <c r="C36" s="6" t="s">
        <v>202</v>
      </c>
      <c r="D36" s="6">
        <v>20</v>
      </c>
      <c r="E36" s="6" t="s">
        <v>31</v>
      </c>
      <c r="F36" s="6" t="s">
        <v>174</v>
      </c>
      <c r="G36" s="6" t="s">
        <v>29</v>
      </c>
      <c r="H36" s="6">
        <v>1000</v>
      </c>
      <c r="I36" s="7">
        <f>31490/1000</f>
        <v>31.49</v>
      </c>
      <c r="J36" s="7" t="s">
        <v>282</v>
      </c>
      <c r="K36" s="8">
        <v>41730</v>
      </c>
      <c r="L36" s="8">
        <v>41821</v>
      </c>
      <c r="M36" s="6" t="s">
        <v>27</v>
      </c>
      <c r="N36" s="9"/>
    </row>
    <row r="37" spans="1:14" ht="78.75" customHeight="1">
      <c r="A37" s="5" t="s">
        <v>61</v>
      </c>
      <c r="B37" s="6" t="s">
        <v>166</v>
      </c>
      <c r="C37" s="6" t="s">
        <v>167</v>
      </c>
      <c r="D37" s="6">
        <v>21</v>
      </c>
      <c r="E37" s="6" t="s">
        <v>239</v>
      </c>
      <c r="F37" s="6" t="s">
        <v>240</v>
      </c>
      <c r="G37" s="6" t="s">
        <v>72</v>
      </c>
      <c r="H37" s="6" t="s">
        <v>67</v>
      </c>
      <c r="I37" s="7">
        <f>149657.32/1000</f>
        <v>149.65732</v>
      </c>
      <c r="J37" s="7" t="s">
        <v>283</v>
      </c>
      <c r="K37" s="8">
        <v>41730</v>
      </c>
      <c r="L37" s="8">
        <v>41974</v>
      </c>
      <c r="M37" s="6" t="s">
        <v>27</v>
      </c>
      <c r="N37" s="26"/>
    </row>
    <row r="38" spans="1:14" ht="78.75" customHeight="1">
      <c r="A38" s="5" t="s">
        <v>61</v>
      </c>
      <c r="B38" s="6" t="s">
        <v>140</v>
      </c>
      <c r="C38" s="6" t="s">
        <v>202</v>
      </c>
      <c r="D38" s="6">
        <v>22</v>
      </c>
      <c r="E38" s="6" t="s">
        <v>30</v>
      </c>
      <c r="F38" s="6" t="s">
        <v>174</v>
      </c>
      <c r="G38" s="6" t="s">
        <v>29</v>
      </c>
      <c r="H38" s="6">
        <v>1500</v>
      </c>
      <c r="I38" s="7">
        <f>45195/1000</f>
        <v>45.195</v>
      </c>
      <c r="J38" s="7" t="s">
        <v>284</v>
      </c>
      <c r="K38" s="8">
        <v>41730</v>
      </c>
      <c r="L38" s="8">
        <v>41821</v>
      </c>
      <c r="M38" s="6" t="s">
        <v>27</v>
      </c>
      <c r="N38" s="9"/>
    </row>
    <row r="39" spans="1:14" ht="93.75" customHeight="1">
      <c r="A39" s="5" t="s">
        <v>61</v>
      </c>
      <c r="B39" s="6" t="s">
        <v>140</v>
      </c>
      <c r="C39" s="6" t="s">
        <v>202</v>
      </c>
      <c r="D39" s="6">
        <v>23</v>
      </c>
      <c r="E39" s="6" t="s">
        <v>241</v>
      </c>
      <c r="F39" s="6" t="s">
        <v>232</v>
      </c>
      <c r="G39" s="6" t="s">
        <v>32</v>
      </c>
      <c r="H39" s="6">
        <v>500</v>
      </c>
      <c r="I39" s="7">
        <f>15785/1000</f>
        <v>15.785</v>
      </c>
      <c r="J39" s="7" t="s">
        <v>285</v>
      </c>
      <c r="K39" s="8">
        <v>41730</v>
      </c>
      <c r="L39" s="8">
        <v>41791</v>
      </c>
      <c r="M39" s="6" t="s">
        <v>27</v>
      </c>
      <c r="N39" s="9"/>
    </row>
    <row r="40" spans="1:14" ht="93.75" customHeight="1">
      <c r="A40" s="5" t="s">
        <v>61</v>
      </c>
      <c r="B40" s="6" t="s">
        <v>140</v>
      </c>
      <c r="C40" s="6" t="s">
        <v>203</v>
      </c>
      <c r="D40" s="6">
        <v>24</v>
      </c>
      <c r="E40" s="6" t="s">
        <v>242</v>
      </c>
      <c r="F40" s="6" t="s">
        <v>243</v>
      </c>
      <c r="G40" s="6" t="s">
        <v>32</v>
      </c>
      <c r="H40" s="6">
        <v>2000</v>
      </c>
      <c r="I40" s="7">
        <f>67933/1000</f>
        <v>67.933000000000007</v>
      </c>
      <c r="J40" s="7" t="s">
        <v>286</v>
      </c>
      <c r="K40" s="8">
        <v>41730</v>
      </c>
      <c r="L40" s="8">
        <v>41821</v>
      </c>
      <c r="M40" s="6" t="s">
        <v>27</v>
      </c>
      <c r="N40" s="9"/>
    </row>
    <row r="41" spans="1:14" ht="93.75" customHeight="1">
      <c r="A41" s="5" t="s">
        <v>59</v>
      </c>
      <c r="B41" s="6" t="s">
        <v>129</v>
      </c>
      <c r="C41" s="6" t="s">
        <v>179</v>
      </c>
      <c r="D41" s="6">
        <v>25</v>
      </c>
      <c r="E41" s="6" t="s">
        <v>199</v>
      </c>
      <c r="F41" s="6" t="s">
        <v>180</v>
      </c>
      <c r="G41" s="6" t="s">
        <v>25</v>
      </c>
      <c r="H41" s="6" t="s">
        <v>67</v>
      </c>
      <c r="I41" s="7">
        <v>30</v>
      </c>
      <c r="J41" s="7" t="s">
        <v>92</v>
      </c>
      <c r="K41" s="8">
        <v>41760</v>
      </c>
      <c r="L41" s="8">
        <v>41974</v>
      </c>
      <c r="M41" s="6" t="s">
        <v>26</v>
      </c>
      <c r="N41" s="9"/>
    </row>
    <row r="42" spans="1:14" ht="68.25" customHeight="1">
      <c r="A42" s="5" t="s">
        <v>59</v>
      </c>
      <c r="B42" s="6" t="s">
        <v>129</v>
      </c>
      <c r="C42" s="6" t="s">
        <v>179</v>
      </c>
      <c r="D42" s="6">
        <v>26</v>
      </c>
      <c r="E42" s="6" t="s">
        <v>184</v>
      </c>
      <c r="F42" s="6" t="s">
        <v>180</v>
      </c>
      <c r="G42" s="6" t="s">
        <v>25</v>
      </c>
      <c r="H42" s="6" t="s">
        <v>67</v>
      </c>
      <c r="I42" s="7">
        <v>37.130000000000003</v>
      </c>
      <c r="J42" s="7" t="s">
        <v>92</v>
      </c>
      <c r="K42" s="8">
        <v>41760</v>
      </c>
      <c r="L42" s="8">
        <v>41974</v>
      </c>
      <c r="M42" s="6" t="s">
        <v>26</v>
      </c>
      <c r="N42" s="9"/>
    </row>
    <row r="43" spans="1:14" ht="70.5" customHeight="1">
      <c r="A43" s="5" t="s">
        <v>59</v>
      </c>
      <c r="B43" s="6" t="s">
        <v>129</v>
      </c>
      <c r="C43" s="6" t="s">
        <v>179</v>
      </c>
      <c r="D43" s="6">
        <v>27</v>
      </c>
      <c r="E43" s="6" t="s">
        <v>200</v>
      </c>
      <c r="F43" s="6" t="s">
        <v>180</v>
      </c>
      <c r="G43" s="6" t="s">
        <v>25</v>
      </c>
      <c r="H43" s="6" t="s">
        <v>67</v>
      </c>
      <c r="I43" s="7">
        <v>15</v>
      </c>
      <c r="J43" s="7" t="s">
        <v>92</v>
      </c>
      <c r="K43" s="8">
        <v>41760</v>
      </c>
      <c r="L43" s="8">
        <v>41974</v>
      </c>
      <c r="M43" s="6" t="s">
        <v>26</v>
      </c>
      <c r="N43" s="9"/>
    </row>
    <row r="44" spans="1:14" ht="54.75" customHeight="1">
      <c r="A44" s="5" t="s">
        <v>56</v>
      </c>
      <c r="B44" s="6" t="s">
        <v>155</v>
      </c>
      <c r="C44" s="6" t="s">
        <v>121</v>
      </c>
      <c r="D44" s="6">
        <v>28</v>
      </c>
      <c r="E44" s="6" t="s">
        <v>206</v>
      </c>
      <c r="F44" s="6" t="s">
        <v>180</v>
      </c>
      <c r="G44" s="6" t="s">
        <v>207</v>
      </c>
      <c r="H44" s="6">
        <v>3600</v>
      </c>
      <c r="I44" s="7">
        <f>21717.35/1000</f>
        <v>21.71735</v>
      </c>
      <c r="J44" s="7" t="s">
        <v>92</v>
      </c>
      <c r="K44" s="8">
        <v>41760</v>
      </c>
      <c r="L44" s="8">
        <v>41974</v>
      </c>
      <c r="M44" s="6" t="s">
        <v>303</v>
      </c>
      <c r="N44" s="9"/>
    </row>
    <row r="45" spans="1:14" ht="49.5" customHeight="1">
      <c r="A45" s="5" t="s">
        <v>56</v>
      </c>
      <c r="B45" s="6" t="s">
        <v>147</v>
      </c>
      <c r="C45" s="6" t="s">
        <v>120</v>
      </c>
      <c r="D45" s="6">
        <v>29</v>
      </c>
      <c r="E45" s="6" t="s">
        <v>190</v>
      </c>
      <c r="F45" s="6" t="s">
        <v>180</v>
      </c>
      <c r="G45" s="6" t="s">
        <v>191</v>
      </c>
      <c r="H45" s="6">
        <v>16.7181</v>
      </c>
      <c r="I45" s="7">
        <f>21505.29/1000</f>
        <v>21.505290000000002</v>
      </c>
      <c r="J45" s="7" t="s">
        <v>92</v>
      </c>
      <c r="K45" s="8">
        <v>41760</v>
      </c>
      <c r="L45" s="8">
        <v>41974</v>
      </c>
      <c r="M45" s="6" t="s">
        <v>301</v>
      </c>
      <c r="N45" s="9"/>
    </row>
    <row r="46" spans="1:14" ht="110.25" customHeight="1">
      <c r="A46" s="5" t="s">
        <v>64</v>
      </c>
      <c r="B46" s="6" t="s">
        <v>210</v>
      </c>
      <c r="C46" s="6" t="s">
        <v>211</v>
      </c>
      <c r="D46" s="6">
        <v>30</v>
      </c>
      <c r="E46" s="6" t="s">
        <v>217</v>
      </c>
      <c r="F46" s="6" t="s">
        <v>209</v>
      </c>
      <c r="G46" s="6" t="s">
        <v>208</v>
      </c>
      <c r="H46" s="6">
        <v>150</v>
      </c>
      <c r="I46" s="7">
        <f>47385/1000</f>
        <v>47.384999999999998</v>
      </c>
      <c r="J46" s="7" t="s">
        <v>266</v>
      </c>
      <c r="K46" s="8">
        <v>41760</v>
      </c>
      <c r="L46" s="8">
        <v>41974</v>
      </c>
      <c r="M46" s="6" t="s">
        <v>27</v>
      </c>
      <c r="N46" s="9"/>
    </row>
    <row r="47" spans="1:14" ht="67.5">
      <c r="A47" s="5" t="s">
        <v>61</v>
      </c>
      <c r="B47" s="6" t="s">
        <v>140</v>
      </c>
      <c r="C47" s="6" t="s">
        <v>202</v>
      </c>
      <c r="D47" s="6">
        <v>31</v>
      </c>
      <c r="E47" s="6" t="s">
        <v>231</v>
      </c>
      <c r="F47" s="6" t="s">
        <v>244</v>
      </c>
      <c r="G47" s="6" t="s">
        <v>29</v>
      </c>
      <c r="H47" s="6">
        <v>2000</v>
      </c>
      <c r="I47" s="7">
        <f>71460/1000</f>
        <v>71.459999999999994</v>
      </c>
      <c r="J47" s="7" t="s">
        <v>290</v>
      </c>
      <c r="K47" s="8">
        <v>41760</v>
      </c>
      <c r="L47" s="8">
        <v>41974</v>
      </c>
      <c r="M47" s="6" t="s">
        <v>27</v>
      </c>
      <c r="N47" s="9"/>
    </row>
    <row r="48" spans="1:14" ht="110.25" customHeight="1">
      <c r="A48" s="5" t="s">
        <v>57</v>
      </c>
      <c r="B48" s="6" t="s">
        <v>215</v>
      </c>
      <c r="C48" s="6" t="s">
        <v>216</v>
      </c>
      <c r="D48" s="6">
        <v>32</v>
      </c>
      <c r="E48" s="6" t="s">
        <v>213</v>
      </c>
      <c r="F48" s="6" t="s">
        <v>214</v>
      </c>
      <c r="G48" s="6" t="s">
        <v>212</v>
      </c>
      <c r="H48" s="6">
        <v>3600</v>
      </c>
      <c r="I48" s="7">
        <f>64800/1000</f>
        <v>64.8</v>
      </c>
      <c r="J48" s="7" t="s">
        <v>267</v>
      </c>
      <c r="K48" s="8">
        <v>41791</v>
      </c>
      <c r="L48" s="8">
        <v>41912</v>
      </c>
      <c r="M48" s="6" t="s">
        <v>27</v>
      </c>
      <c r="N48" s="9"/>
    </row>
    <row r="49" spans="1:14" ht="67.5">
      <c r="A49" s="5" t="s">
        <v>204</v>
      </c>
      <c r="B49" s="6" t="s">
        <v>218</v>
      </c>
      <c r="C49" s="6" t="s">
        <v>219</v>
      </c>
      <c r="D49" s="6">
        <v>33</v>
      </c>
      <c r="E49" s="6" t="s">
        <v>245</v>
      </c>
      <c r="F49" s="6" t="s">
        <v>246</v>
      </c>
      <c r="G49" s="6" t="s">
        <v>35</v>
      </c>
      <c r="H49" s="6">
        <v>4</v>
      </c>
      <c r="I49" s="7">
        <f>96700/1000</f>
        <v>96.7</v>
      </c>
      <c r="J49" s="7" t="s">
        <v>291</v>
      </c>
      <c r="K49" s="8">
        <v>41791</v>
      </c>
      <c r="L49" s="8">
        <v>41852</v>
      </c>
      <c r="M49" s="6" t="s">
        <v>27</v>
      </c>
      <c r="N49" s="9"/>
    </row>
    <row r="50" spans="1:14" ht="67.5">
      <c r="A50" s="5" t="s">
        <v>61</v>
      </c>
      <c r="B50" s="6" t="s">
        <v>140</v>
      </c>
      <c r="C50" s="6" t="s">
        <v>203</v>
      </c>
      <c r="D50" s="6">
        <v>34</v>
      </c>
      <c r="E50" s="6" t="s">
        <v>247</v>
      </c>
      <c r="F50" s="6" t="s">
        <v>244</v>
      </c>
      <c r="G50" s="6" t="s">
        <v>29</v>
      </c>
      <c r="H50" s="6">
        <v>1450</v>
      </c>
      <c r="I50" s="7">
        <f>51823/1000</f>
        <v>51.823</v>
      </c>
      <c r="J50" s="7" t="s">
        <v>292</v>
      </c>
      <c r="K50" s="8">
        <v>41791</v>
      </c>
      <c r="L50" s="8">
        <v>41974</v>
      </c>
      <c r="M50" s="6" t="s">
        <v>27</v>
      </c>
      <c r="N50" s="9"/>
    </row>
    <row r="51" spans="1:14" ht="80.25" customHeight="1">
      <c r="A51" s="5" t="s">
        <v>63</v>
      </c>
      <c r="B51" s="6" t="s">
        <v>143</v>
      </c>
      <c r="C51" s="6" t="s">
        <v>118</v>
      </c>
      <c r="D51" s="6">
        <v>35</v>
      </c>
      <c r="E51" s="6" t="s">
        <v>248</v>
      </c>
      <c r="F51" s="6" t="s">
        <v>249</v>
      </c>
      <c r="G51" s="6" t="s">
        <v>35</v>
      </c>
      <c r="H51" s="6">
        <v>8</v>
      </c>
      <c r="I51" s="7">
        <f>258498.64/1000</f>
        <v>258.49864000000002</v>
      </c>
      <c r="J51" s="7" t="s">
        <v>293</v>
      </c>
      <c r="K51" s="8">
        <v>41791</v>
      </c>
      <c r="L51" s="8">
        <v>41852</v>
      </c>
      <c r="M51" s="6" t="s">
        <v>27</v>
      </c>
      <c r="N51" s="9"/>
    </row>
    <row r="52" spans="1:14" ht="105.75" customHeight="1">
      <c r="A52" s="5" t="s">
        <v>192</v>
      </c>
      <c r="B52" s="6" t="s">
        <v>145</v>
      </c>
      <c r="C52" s="6" t="s">
        <v>193</v>
      </c>
      <c r="D52" s="6">
        <v>36</v>
      </c>
      <c r="E52" s="6" t="s">
        <v>194</v>
      </c>
      <c r="F52" s="6" t="s">
        <v>205</v>
      </c>
      <c r="G52" s="6" t="s">
        <v>25</v>
      </c>
      <c r="H52" s="6" t="s">
        <v>67</v>
      </c>
      <c r="I52" s="7">
        <f>62626.33/1000</f>
        <v>62.626330000000003</v>
      </c>
      <c r="J52" s="7" t="s">
        <v>196</v>
      </c>
      <c r="K52" s="8">
        <v>41791</v>
      </c>
      <c r="L52" s="8">
        <v>41821</v>
      </c>
      <c r="M52" s="6" t="s">
        <v>304</v>
      </c>
      <c r="N52" s="9"/>
    </row>
    <row r="53" spans="1:14" ht="91.5" customHeight="1">
      <c r="A53" s="5" t="s">
        <v>61</v>
      </c>
      <c r="B53" s="5" t="s">
        <v>157</v>
      </c>
      <c r="C53" s="6" t="s">
        <v>117</v>
      </c>
      <c r="D53" s="6">
        <v>37</v>
      </c>
      <c r="E53" s="6" t="s">
        <v>250</v>
      </c>
      <c r="F53" s="6" t="s">
        <v>251</v>
      </c>
      <c r="G53" s="6" t="s">
        <v>33</v>
      </c>
      <c r="H53" s="6">
        <v>50</v>
      </c>
      <c r="I53" s="7">
        <f>12936.5/1000</f>
        <v>12.936500000000001</v>
      </c>
      <c r="J53" s="7" t="s">
        <v>268</v>
      </c>
      <c r="K53" s="8">
        <v>41791</v>
      </c>
      <c r="L53" s="8">
        <v>41883</v>
      </c>
      <c r="M53" s="6" t="s">
        <v>27</v>
      </c>
      <c r="N53" s="26"/>
    </row>
    <row r="54" spans="1:14" ht="77.25" customHeight="1">
      <c r="A54" s="5" t="s">
        <v>61</v>
      </c>
      <c r="B54" s="5" t="s">
        <v>157</v>
      </c>
      <c r="C54" s="6" t="s">
        <v>117</v>
      </c>
      <c r="D54" s="6">
        <v>38</v>
      </c>
      <c r="E54" s="6" t="s">
        <v>252</v>
      </c>
      <c r="F54" s="6" t="s">
        <v>253</v>
      </c>
      <c r="G54" s="6" t="s">
        <v>34</v>
      </c>
      <c r="H54" s="6">
        <v>100</v>
      </c>
      <c r="I54" s="7">
        <f>25873/1000</f>
        <v>25.873000000000001</v>
      </c>
      <c r="J54" s="7" t="s">
        <v>275</v>
      </c>
      <c r="K54" s="8">
        <v>41791</v>
      </c>
      <c r="L54" s="8">
        <v>41883</v>
      </c>
      <c r="M54" s="6" t="s">
        <v>27</v>
      </c>
      <c r="N54" s="26"/>
    </row>
    <row r="55" spans="1:14" ht="67.5">
      <c r="A55" s="5" t="s">
        <v>61</v>
      </c>
      <c r="B55" s="6" t="s">
        <v>140</v>
      </c>
      <c r="C55" s="6" t="s">
        <v>202</v>
      </c>
      <c r="D55" s="6">
        <v>39</v>
      </c>
      <c r="E55" s="6" t="s">
        <v>254</v>
      </c>
      <c r="F55" s="6" t="s">
        <v>255</v>
      </c>
      <c r="G55" s="6" t="s">
        <v>29</v>
      </c>
      <c r="H55" s="6">
        <v>2500</v>
      </c>
      <c r="I55" s="7">
        <f>78050/1000</f>
        <v>78.05</v>
      </c>
      <c r="J55" s="7" t="s">
        <v>294</v>
      </c>
      <c r="K55" s="8">
        <v>41791</v>
      </c>
      <c r="L55" s="8">
        <v>41974</v>
      </c>
      <c r="M55" s="6" t="s">
        <v>27</v>
      </c>
      <c r="N55" s="9"/>
    </row>
    <row r="56" spans="1:14" ht="58.5" customHeight="1">
      <c r="A56" s="5" t="s">
        <v>56</v>
      </c>
      <c r="B56" s="6" t="s">
        <v>181</v>
      </c>
      <c r="C56" s="6" t="s">
        <v>182</v>
      </c>
      <c r="D56" s="6">
        <v>40</v>
      </c>
      <c r="E56" s="6" t="s">
        <v>183</v>
      </c>
      <c r="F56" s="6" t="s">
        <v>69</v>
      </c>
      <c r="G56" s="6" t="s">
        <v>185</v>
      </c>
      <c r="H56" s="6" t="s">
        <v>186</v>
      </c>
      <c r="I56" s="7">
        <f>8161.2/1000</f>
        <v>8.1611999999999991</v>
      </c>
      <c r="J56" s="7" t="s">
        <v>92</v>
      </c>
      <c r="K56" s="8">
        <v>41821</v>
      </c>
      <c r="L56" s="8">
        <v>41974</v>
      </c>
      <c r="M56" s="6" t="s">
        <v>301</v>
      </c>
      <c r="N56" s="9"/>
    </row>
    <row r="57" spans="1:14" ht="80.25" customHeight="1">
      <c r="A57" s="5" t="s">
        <v>58</v>
      </c>
      <c r="B57" s="6" t="s">
        <v>132</v>
      </c>
      <c r="C57" s="6" t="s">
        <v>115</v>
      </c>
      <c r="D57" s="6">
        <v>41</v>
      </c>
      <c r="E57" s="6" t="s">
        <v>28</v>
      </c>
      <c r="F57" s="6" t="s">
        <v>71</v>
      </c>
      <c r="G57" s="6" t="s">
        <v>25</v>
      </c>
      <c r="H57" s="6" t="s">
        <v>67</v>
      </c>
      <c r="I57" s="7">
        <f>15000/1000</f>
        <v>15</v>
      </c>
      <c r="J57" s="7" t="s">
        <v>133</v>
      </c>
      <c r="K57" s="8">
        <v>41821</v>
      </c>
      <c r="L57" s="8">
        <v>41974</v>
      </c>
      <c r="M57" s="6" t="s">
        <v>316</v>
      </c>
      <c r="N57" s="26"/>
    </row>
    <row r="58" spans="1:14" ht="67.5">
      <c r="A58" s="5" t="s">
        <v>64</v>
      </c>
      <c r="B58" s="6" t="s">
        <v>221</v>
      </c>
      <c r="C58" s="6" t="s">
        <v>222</v>
      </c>
      <c r="D58" s="6">
        <v>42</v>
      </c>
      <c r="E58" s="6" t="s">
        <v>256</v>
      </c>
      <c r="F58" s="6" t="s">
        <v>257</v>
      </c>
      <c r="G58" s="6" t="s">
        <v>35</v>
      </c>
      <c r="H58" s="6">
        <v>1</v>
      </c>
      <c r="I58" s="7">
        <f>5000/1000</f>
        <v>5</v>
      </c>
      <c r="J58" s="7" t="s">
        <v>295</v>
      </c>
      <c r="K58" s="8">
        <v>41821</v>
      </c>
      <c r="L58" s="8">
        <v>41974</v>
      </c>
      <c r="M58" s="6" t="s">
        <v>27</v>
      </c>
      <c r="N58" s="9"/>
    </row>
    <row r="59" spans="1:14" ht="67.5">
      <c r="A59" s="5" t="s">
        <v>61</v>
      </c>
      <c r="B59" s="6" t="s">
        <v>140</v>
      </c>
      <c r="C59" s="6" t="s">
        <v>203</v>
      </c>
      <c r="D59" s="6">
        <v>43</v>
      </c>
      <c r="E59" s="6" t="s">
        <v>223</v>
      </c>
      <c r="F59" s="6" t="s">
        <v>220</v>
      </c>
      <c r="G59" s="6" t="s">
        <v>29</v>
      </c>
      <c r="H59" s="6">
        <v>1370</v>
      </c>
      <c r="I59" s="7">
        <f>46032/1000</f>
        <v>46.031999999999996</v>
      </c>
      <c r="J59" s="7" t="s">
        <v>296</v>
      </c>
      <c r="K59" s="8">
        <v>41821</v>
      </c>
      <c r="L59" s="8">
        <v>41913</v>
      </c>
      <c r="M59" s="6" t="s">
        <v>27</v>
      </c>
      <c r="N59" s="9"/>
    </row>
    <row r="60" spans="1:14" ht="105" customHeight="1">
      <c r="A60" s="5" t="s">
        <v>192</v>
      </c>
      <c r="B60" s="6" t="s">
        <v>145</v>
      </c>
      <c r="C60" s="6" t="s">
        <v>193</v>
      </c>
      <c r="D60" s="6">
        <v>44</v>
      </c>
      <c r="E60" s="6" t="s">
        <v>195</v>
      </c>
      <c r="F60" s="6" t="s">
        <v>197</v>
      </c>
      <c r="G60" s="6" t="s">
        <v>25</v>
      </c>
      <c r="H60" s="6" t="s">
        <v>67</v>
      </c>
      <c r="I60" s="7">
        <f>40000/1000</f>
        <v>40</v>
      </c>
      <c r="J60" s="7" t="s">
        <v>196</v>
      </c>
      <c r="K60" s="8">
        <v>41852</v>
      </c>
      <c r="L60" s="8">
        <v>41883</v>
      </c>
      <c r="M60" s="6" t="s">
        <v>304</v>
      </c>
      <c r="N60" s="9"/>
    </row>
    <row r="61" spans="1:14" ht="81.75" customHeight="1">
      <c r="A61" s="5" t="s">
        <v>61</v>
      </c>
      <c r="B61" s="6" t="s">
        <v>140</v>
      </c>
      <c r="C61" s="6" t="s">
        <v>202</v>
      </c>
      <c r="D61" s="6">
        <v>45</v>
      </c>
      <c r="E61" s="6" t="s">
        <v>224</v>
      </c>
      <c r="F61" s="6" t="s">
        <v>168</v>
      </c>
      <c r="G61" s="6" t="s">
        <v>29</v>
      </c>
      <c r="H61" s="6">
        <v>1100</v>
      </c>
      <c r="I61" s="7">
        <v>37.04</v>
      </c>
      <c r="J61" s="7" t="s">
        <v>297</v>
      </c>
      <c r="K61" s="8">
        <v>41883</v>
      </c>
      <c r="L61" s="8">
        <v>41974</v>
      </c>
      <c r="M61" s="6" t="s">
        <v>27</v>
      </c>
      <c r="N61" s="26"/>
    </row>
    <row r="62" spans="1:14" ht="79.5" customHeight="1">
      <c r="A62" s="5" t="s">
        <v>61</v>
      </c>
      <c r="B62" s="6" t="s">
        <v>140</v>
      </c>
      <c r="C62" s="6" t="s">
        <v>202</v>
      </c>
      <c r="D62" s="6">
        <v>46</v>
      </c>
      <c r="E62" s="6" t="s">
        <v>31</v>
      </c>
      <c r="F62" s="6" t="s">
        <v>262</v>
      </c>
      <c r="G62" s="6" t="s">
        <v>29</v>
      </c>
      <c r="H62" s="6">
        <v>1000</v>
      </c>
      <c r="I62" s="7">
        <v>32.450000000000003</v>
      </c>
      <c r="J62" s="7" t="s">
        <v>298</v>
      </c>
      <c r="K62" s="8">
        <v>41883</v>
      </c>
      <c r="L62" s="8">
        <v>41974</v>
      </c>
      <c r="M62" s="6" t="s">
        <v>27</v>
      </c>
      <c r="N62" s="26"/>
    </row>
    <row r="63" spans="1:14" ht="80.25" customHeight="1">
      <c r="A63" s="5" t="s">
        <v>61</v>
      </c>
      <c r="B63" s="6" t="s">
        <v>140</v>
      </c>
      <c r="C63" s="6" t="s">
        <v>203</v>
      </c>
      <c r="D63" s="6">
        <v>47</v>
      </c>
      <c r="E63" s="6" t="s">
        <v>223</v>
      </c>
      <c r="F63" s="6" t="s">
        <v>262</v>
      </c>
      <c r="G63" s="6" t="s">
        <v>32</v>
      </c>
      <c r="H63" s="6">
        <v>1000</v>
      </c>
      <c r="I63" s="7">
        <v>35.9</v>
      </c>
      <c r="J63" s="7" t="s">
        <v>299</v>
      </c>
      <c r="K63" s="8">
        <v>41883</v>
      </c>
      <c r="L63" s="8">
        <v>41974</v>
      </c>
      <c r="M63" s="6" t="s">
        <v>27</v>
      </c>
      <c r="N63" s="26"/>
    </row>
    <row r="64" spans="1:14" ht="102.75" customHeight="1">
      <c r="A64" s="5" t="s">
        <v>56</v>
      </c>
      <c r="B64" s="6" t="s">
        <v>155</v>
      </c>
      <c r="C64" s="6" t="s">
        <v>121</v>
      </c>
      <c r="D64" s="6">
        <v>48</v>
      </c>
      <c r="E64" s="6" t="s">
        <v>270</v>
      </c>
      <c r="F64" s="6" t="s">
        <v>180</v>
      </c>
      <c r="G64" s="6" t="s">
        <v>21</v>
      </c>
      <c r="H64" s="6">
        <v>10166</v>
      </c>
      <c r="I64" s="7">
        <v>45</v>
      </c>
      <c r="J64" s="7" t="s">
        <v>92</v>
      </c>
      <c r="K64" s="8">
        <v>41883</v>
      </c>
      <c r="L64" s="8">
        <v>41974</v>
      </c>
      <c r="M64" s="6" t="s">
        <v>303</v>
      </c>
      <c r="N64" s="9"/>
    </row>
    <row r="65" spans="1:14" ht="102.75" customHeight="1">
      <c r="A65" s="5" t="s">
        <v>59</v>
      </c>
      <c r="B65" s="6">
        <v>45</v>
      </c>
      <c r="C65" s="6" t="s">
        <v>271</v>
      </c>
      <c r="D65" s="6">
        <v>49</v>
      </c>
      <c r="E65" s="6" t="s">
        <v>272</v>
      </c>
      <c r="F65" s="6" t="s">
        <v>257</v>
      </c>
      <c r="G65" s="6" t="s">
        <v>35</v>
      </c>
      <c r="H65" s="6">
        <v>1</v>
      </c>
      <c r="I65" s="7">
        <v>271.2</v>
      </c>
      <c r="J65" s="7" t="s">
        <v>300</v>
      </c>
      <c r="K65" s="8">
        <v>41883</v>
      </c>
      <c r="L65" s="8">
        <v>41974</v>
      </c>
      <c r="M65" s="6" t="s">
        <v>27</v>
      </c>
      <c r="N65" s="9"/>
    </row>
    <row r="66" spans="1:14" ht="146.25">
      <c r="A66" s="5" t="s">
        <v>60</v>
      </c>
      <c r="B66" s="6" t="s">
        <v>141</v>
      </c>
      <c r="C66" s="6" t="s">
        <v>124</v>
      </c>
      <c r="D66" s="6">
        <v>50</v>
      </c>
      <c r="E66" s="6" t="s">
        <v>260</v>
      </c>
      <c r="F66" s="6" t="s">
        <v>261</v>
      </c>
      <c r="G66" s="6" t="s">
        <v>25</v>
      </c>
      <c r="H66" s="6" t="s">
        <v>67</v>
      </c>
      <c r="I66" s="7">
        <v>558.98400000000004</v>
      </c>
      <c r="J66" s="7" t="s">
        <v>317</v>
      </c>
      <c r="K66" s="8">
        <v>41913</v>
      </c>
      <c r="L66" s="8">
        <v>42339</v>
      </c>
      <c r="M66" s="6" t="s">
        <v>27</v>
      </c>
      <c r="N66" s="9"/>
    </row>
    <row r="67" spans="1:14" s="3" customFormat="1" ht="69.75" customHeight="1">
      <c r="A67" s="5" t="s">
        <v>63</v>
      </c>
      <c r="B67" s="6" t="s">
        <v>143</v>
      </c>
      <c r="C67" s="6" t="s">
        <v>322</v>
      </c>
      <c r="D67" s="6">
        <v>51</v>
      </c>
      <c r="E67" s="6" t="s">
        <v>325</v>
      </c>
      <c r="F67" s="11" t="s">
        <v>323</v>
      </c>
      <c r="G67" s="6" t="s">
        <v>35</v>
      </c>
      <c r="H67" s="6">
        <v>8</v>
      </c>
      <c r="I67" s="7">
        <v>58.136000000000003</v>
      </c>
      <c r="J67" s="7" t="s">
        <v>326</v>
      </c>
      <c r="K67" s="8">
        <v>41913</v>
      </c>
      <c r="L67" s="8">
        <v>41974</v>
      </c>
      <c r="M67" s="6" t="s">
        <v>27</v>
      </c>
      <c r="N67" s="9"/>
    </row>
    <row r="68" spans="1:14" s="3" customFormat="1" ht="69.75" customHeight="1">
      <c r="A68" s="5" t="s">
        <v>63</v>
      </c>
      <c r="B68" s="6" t="s">
        <v>143</v>
      </c>
      <c r="C68" s="6" t="s">
        <v>118</v>
      </c>
      <c r="D68" s="6">
        <v>52</v>
      </c>
      <c r="E68" s="6" t="s">
        <v>324</v>
      </c>
      <c r="F68" s="11" t="s">
        <v>327</v>
      </c>
      <c r="G68" s="6" t="s">
        <v>35</v>
      </c>
      <c r="H68" s="6">
        <v>5</v>
      </c>
      <c r="I68" s="7">
        <v>112.3999</v>
      </c>
      <c r="J68" s="7" t="s">
        <v>328</v>
      </c>
      <c r="K68" s="8">
        <v>41913</v>
      </c>
      <c r="L68" s="8">
        <v>41974</v>
      </c>
      <c r="M68" s="6" t="s">
        <v>27</v>
      </c>
      <c r="N68" s="9"/>
    </row>
    <row r="69" spans="1:14" s="3" customFormat="1" ht="56.25">
      <c r="A69" s="5" t="s">
        <v>332</v>
      </c>
      <c r="B69" s="6" t="s">
        <v>337</v>
      </c>
      <c r="C69" s="6" t="s">
        <v>338</v>
      </c>
      <c r="D69" s="6">
        <v>53</v>
      </c>
      <c r="E69" s="6" t="s">
        <v>334</v>
      </c>
      <c r="F69" s="11" t="s">
        <v>335</v>
      </c>
      <c r="G69" s="6" t="s">
        <v>25</v>
      </c>
      <c r="H69" s="6" t="s">
        <v>67</v>
      </c>
      <c r="I69" s="7">
        <v>100</v>
      </c>
      <c r="J69" s="7" t="s">
        <v>336</v>
      </c>
      <c r="K69" s="8">
        <v>41944</v>
      </c>
      <c r="L69" s="8">
        <v>41974</v>
      </c>
      <c r="M69" s="6" t="s">
        <v>333</v>
      </c>
      <c r="N69" s="9"/>
    </row>
    <row r="70" spans="1:14" s="3" customFormat="1" ht="90">
      <c r="A70" s="10" t="s">
        <v>64</v>
      </c>
      <c r="B70" s="11" t="s">
        <v>274</v>
      </c>
      <c r="C70" s="11" t="s">
        <v>287</v>
      </c>
      <c r="D70" s="6">
        <v>54</v>
      </c>
      <c r="E70" s="11" t="s">
        <v>273</v>
      </c>
      <c r="F70" s="11" t="s">
        <v>209</v>
      </c>
      <c r="G70" s="11" t="s">
        <v>35</v>
      </c>
      <c r="H70" s="11">
        <v>8</v>
      </c>
      <c r="I70" s="12">
        <v>92.128429999999994</v>
      </c>
      <c r="J70" s="12" t="s">
        <v>357</v>
      </c>
      <c r="K70" s="13">
        <v>41944</v>
      </c>
      <c r="L70" s="13">
        <v>42339</v>
      </c>
      <c r="M70" s="11" t="s">
        <v>27</v>
      </c>
      <c r="N70" s="14"/>
    </row>
    <row r="71" spans="1:14" s="3" customFormat="1" ht="78.75">
      <c r="A71" s="5" t="s">
        <v>60</v>
      </c>
      <c r="B71" s="6" t="s">
        <v>141</v>
      </c>
      <c r="C71" s="6" t="s">
        <v>119</v>
      </c>
      <c r="D71" s="6">
        <v>55</v>
      </c>
      <c r="E71" s="6" t="s">
        <v>344</v>
      </c>
      <c r="F71" s="6" t="s">
        <v>343</v>
      </c>
      <c r="G71" s="6" t="s">
        <v>25</v>
      </c>
      <c r="H71" s="6">
        <v>45</v>
      </c>
      <c r="I71" s="12">
        <v>37.034999999999997</v>
      </c>
      <c r="J71" s="12" t="s">
        <v>171</v>
      </c>
      <c r="K71" s="8">
        <v>41944</v>
      </c>
      <c r="L71" s="8">
        <v>41974</v>
      </c>
      <c r="M71" s="6" t="s">
        <v>346</v>
      </c>
      <c r="N71" s="9"/>
    </row>
    <row r="72" spans="1:14" s="3" customFormat="1" ht="56.25">
      <c r="A72" s="10" t="s">
        <v>61</v>
      </c>
      <c r="B72" s="11" t="s">
        <v>340</v>
      </c>
      <c r="C72" s="11" t="s">
        <v>341</v>
      </c>
      <c r="D72" s="6">
        <v>56</v>
      </c>
      <c r="E72" s="11" t="s">
        <v>339</v>
      </c>
      <c r="F72" s="6" t="s">
        <v>240</v>
      </c>
      <c r="G72" s="11" t="s">
        <v>35</v>
      </c>
      <c r="H72" s="11">
        <v>1240</v>
      </c>
      <c r="I72" s="12">
        <v>79.887</v>
      </c>
      <c r="J72" s="7" t="s">
        <v>354</v>
      </c>
      <c r="K72" s="13">
        <v>41944</v>
      </c>
      <c r="L72" s="13">
        <v>41974</v>
      </c>
      <c r="M72" s="6" t="s">
        <v>26</v>
      </c>
      <c r="N72" s="14"/>
    </row>
    <row r="73" spans="1:14" s="3" customFormat="1" ht="56.25">
      <c r="A73" s="10" t="s">
        <v>61</v>
      </c>
      <c r="B73" s="71" t="s">
        <v>215</v>
      </c>
      <c r="C73" s="11" t="s">
        <v>351</v>
      </c>
      <c r="D73" s="6">
        <v>57</v>
      </c>
      <c r="E73" s="11" t="s">
        <v>342</v>
      </c>
      <c r="F73" s="6" t="s">
        <v>240</v>
      </c>
      <c r="G73" s="11" t="s">
        <v>35</v>
      </c>
      <c r="H73" s="11">
        <v>1393</v>
      </c>
      <c r="I73" s="12">
        <v>203.874</v>
      </c>
      <c r="J73" s="7" t="s">
        <v>354</v>
      </c>
      <c r="K73" s="13">
        <v>41944</v>
      </c>
      <c r="L73" s="13">
        <v>41974</v>
      </c>
      <c r="M73" s="6" t="s">
        <v>26</v>
      </c>
      <c r="N73" s="14"/>
    </row>
    <row r="74" spans="1:14" s="3" customFormat="1" ht="33.75">
      <c r="A74" s="10" t="s">
        <v>64</v>
      </c>
      <c r="B74" s="11" t="s">
        <v>349</v>
      </c>
      <c r="C74" s="11" t="s">
        <v>350</v>
      </c>
      <c r="D74" s="6">
        <v>58</v>
      </c>
      <c r="E74" s="11" t="s">
        <v>347</v>
      </c>
      <c r="F74" s="6" t="s">
        <v>70</v>
      </c>
      <c r="G74" s="11" t="s">
        <v>25</v>
      </c>
      <c r="H74" s="11" t="s">
        <v>67</v>
      </c>
      <c r="I74" s="12">
        <v>361.05</v>
      </c>
      <c r="J74" s="7" t="s">
        <v>348</v>
      </c>
      <c r="K74" s="13">
        <v>41944</v>
      </c>
      <c r="L74" s="13">
        <v>41974</v>
      </c>
      <c r="M74" s="6" t="s">
        <v>26</v>
      </c>
      <c r="N74" s="14"/>
    </row>
    <row r="75" spans="1:14" s="3" customFormat="1" ht="56.25">
      <c r="A75" s="5" t="s">
        <v>61</v>
      </c>
      <c r="B75" s="6" t="s">
        <v>140</v>
      </c>
      <c r="C75" s="6" t="s">
        <v>203</v>
      </c>
      <c r="D75" s="6">
        <v>59</v>
      </c>
      <c r="E75" s="6" t="s">
        <v>223</v>
      </c>
      <c r="F75" s="6" t="s">
        <v>276</v>
      </c>
      <c r="G75" s="6" t="s">
        <v>29</v>
      </c>
      <c r="H75" s="6">
        <v>1100</v>
      </c>
      <c r="I75" s="7">
        <v>41.86</v>
      </c>
      <c r="J75" s="7" t="s">
        <v>358</v>
      </c>
      <c r="K75" s="8">
        <v>41974</v>
      </c>
      <c r="L75" s="84" t="s">
        <v>359</v>
      </c>
      <c r="M75" s="6" t="s">
        <v>27</v>
      </c>
      <c r="N75" s="9"/>
    </row>
    <row r="76" spans="1:14" s="3" customFormat="1" ht="56.25">
      <c r="A76" s="5" t="s">
        <v>61</v>
      </c>
      <c r="B76" s="6" t="s">
        <v>140</v>
      </c>
      <c r="C76" s="6" t="s">
        <v>203</v>
      </c>
      <c r="D76" s="6">
        <v>60</v>
      </c>
      <c r="E76" s="6" t="s">
        <v>31</v>
      </c>
      <c r="F76" s="6" t="s">
        <v>276</v>
      </c>
      <c r="G76" s="6" t="s">
        <v>29</v>
      </c>
      <c r="H76" s="6">
        <v>1100</v>
      </c>
      <c r="I76" s="7">
        <v>38.020000000000003</v>
      </c>
      <c r="J76" s="7" t="s">
        <v>360</v>
      </c>
      <c r="K76" s="8">
        <v>41974</v>
      </c>
      <c r="L76" s="84" t="s">
        <v>359</v>
      </c>
      <c r="M76" s="6" t="s">
        <v>27</v>
      </c>
      <c r="N76" s="9"/>
    </row>
    <row r="77" spans="1:14" s="3" customFormat="1" ht="56.25">
      <c r="A77" s="5" t="s">
        <v>61</v>
      </c>
      <c r="B77" s="6" t="s">
        <v>140</v>
      </c>
      <c r="C77" s="6" t="s">
        <v>203</v>
      </c>
      <c r="D77" s="6">
        <v>61</v>
      </c>
      <c r="E77" s="6" t="s">
        <v>277</v>
      </c>
      <c r="F77" s="6" t="s">
        <v>276</v>
      </c>
      <c r="G77" s="6" t="s">
        <v>29</v>
      </c>
      <c r="H77" s="6">
        <v>500</v>
      </c>
      <c r="I77" s="7">
        <v>17.72</v>
      </c>
      <c r="J77" s="7" t="s">
        <v>361</v>
      </c>
      <c r="K77" s="8">
        <v>41974</v>
      </c>
      <c r="L77" s="84" t="s">
        <v>359</v>
      </c>
      <c r="M77" s="6" t="s">
        <v>27</v>
      </c>
      <c r="N77" s="9"/>
    </row>
    <row r="78" spans="1:14" s="3" customFormat="1" ht="56.25">
      <c r="A78" s="5" t="s">
        <v>61</v>
      </c>
      <c r="B78" s="6" t="s">
        <v>140</v>
      </c>
      <c r="C78" s="6" t="s">
        <v>203</v>
      </c>
      <c r="D78" s="6">
        <v>62</v>
      </c>
      <c r="E78" s="6" t="s">
        <v>278</v>
      </c>
      <c r="F78" s="6" t="s">
        <v>276</v>
      </c>
      <c r="G78" s="6" t="s">
        <v>29</v>
      </c>
      <c r="H78" s="6">
        <v>1000</v>
      </c>
      <c r="I78" s="7">
        <v>37.869999999999997</v>
      </c>
      <c r="J78" s="7" t="s">
        <v>362</v>
      </c>
      <c r="K78" s="8">
        <v>41974</v>
      </c>
      <c r="L78" s="84" t="s">
        <v>359</v>
      </c>
      <c r="M78" s="6" t="s">
        <v>27</v>
      </c>
      <c r="N78" s="9"/>
    </row>
    <row r="79" spans="1:14" s="3" customFormat="1" ht="56.25">
      <c r="A79" s="5" t="s">
        <v>61</v>
      </c>
      <c r="B79" s="6" t="s">
        <v>140</v>
      </c>
      <c r="C79" s="6" t="s">
        <v>203</v>
      </c>
      <c r="D79" s="6">
        <v>63</v>
      </c>
      <c r="E79" s="6" t="s">
        <v>30</v>
      </c>
      <c r="F79" s="6" t="s">
        <v>276</v>
      </c>
      <c r="G79" s="6" t="s">
        <v>29</v>
      </c>
      <c r="H79" s="6">
        <v>1350</v>
      </c>
      <c r="I79" s="7">
        <v>44.68</v>
      </c>
      <c r="J79" s="7" t="s">
        <v>363</v>
      </c>
      <c r="K79" s="8">
        <v>41974</v>
      </c>
      <c r="L79" s="84" t="s">
        <v>359</v>
      </c>
      <c r="M79" s="6" t="s">
        <v>27</v>
      </c>
      <c r="N79" s="9"/>
    </row>
    <row r="80" spans="1:14" s="3" customFormat="1" ht="56.25">
      <c r="A80" s="5" t="s">
        <v>61</v>
      </c>
      <c r="B80" s="6" t="s">
        <v>140</v>
      </c>
      <c r="C80" s="6" t="s">
        <v>203</v>
      </c>
      <c r="D80" s="6">
        <v>64</v>
      </c>
      <c r="E80" s="6" t="s">
        <v>247</v>
      </c>
      <c r="F80" s="6" t="s">
        <v>276</v>
      </c>
      <c r="G80" s="6" t="s">
        <v>29</v>
      </c>
      <c r="H80" s="6">
        <v>1100</v>
      </c>
      <c r="I80" s="7">
        <v>41.43</v>
      </c>
      <c r="J80" s="7" t="s">
        <v>364</v>
      </c>
      <c r="K80" s="8">
        <v>41974</v>
      </c>
      <c r="L80" s="84" t="s">
        <v>359</v>
      </c>
      <c r="M80" s="6" t="s">
        <v>27</v>
      </c>
      <c r="N80" s="9"/>
    </row>
    <row r="81" spans="1:14" s="3" customFormat="1" ht="67.5">
      <c r="A81" s="5" t="s">
        <v>64</v>
      </c>
      <c r="B81" s="6" t="s">
        <v>151</v>
      </c>
      <c r="C81" s="6" t="s">
        <v>122</v>
      </c>
      <c r="D81" s="6">
        <v>65</v>
      </c>
      <c r="E81" s="6" t="s">
        <v>288</v>
      </c>
      <c r="F81" s="6" t="s">
        <v>289</v>
      </c>
      <c r="G81" s="6" t="s">
        <v>49</v>
      </c>
      <c r="H81" s="6" t="s">
        <v>93</v>
      </c>
      <c r="I81" s="7">
        <v>500</v>
      </c>
      <c r="J81" s="7" t="s">
        <v>92</v>
      </c>
      <c r="K81" s="8">
        <v>41974</v>
      </c>
      <c r="L81" s="84" t="s">
        <v>359</v>
      </c>
      <c r="M81" s="6" t="s">
        <v>305</v>
      </c>
      <c r="N81" s="9"/>
    </row>
    <row r="82" spans="1:14" s="3" customFormat="1" ht="45">
      <c r="A82" s="10" t="s">
        <v>58</v>
      </c>
      <c r="B82" s="11" t="s">
        <v>135</v>
      </c>
      <c r="C82" s="11" t="s">
        <v>112</v>
      </c>
      <c r="D82" s="6">
        <v>66</v>
      </c>
      <c r="E82" s="11" t="s">
        <v>136</v>
      </c>
      <c r="F82" s="11" t="s">
        <v>356</v>
      </c>
      <c r="G82" s="11" t="s">
        <v>25</v>
      </c>
      <c r="H82" s="11" t="s">
        <v>67</v>
      </c>
      <c r="I82" s="12" t="s">
        <v>411</v>
      </c>
      <c r="J82" s="12" t="s">
        <v>92</v>
      </c>
      <c r="K82" s="13">
        <v>41974</v>
      </c>
      <c r="L82" s="84" t="s">
        <v>365</v>
      </c>
      <c r="M82" s="11" t="s">
        <v>26</v>
      </c>
      <c r="N82" s="14"/>
    </row>
    <row r="83" spans="1:14" s="3" customFormat="1" ht="45">
      <c r="A83" s="10" t="s">
        <v>58</v>
      </c>
      <c r="B83" s="11" t="s">
        <v>135</v>
      </c>
      <c r="C83" s="11" t="s">
        <v>112</v>
      </c>
      <c r="D83" s="6">
        <v>67</v>
      </c>
      <c r="E83" s="11" t="s">
        <v>233</v>
      </c>
      <c r="F83" s="11" t="s">
        <v>330</v>
      </c>
      <c r="G83" s="11" t="s">
        <v>25</v>
      </c>
      <c r="H83" s="11" t="s">
        <v>67</v>
      </c>
      <c r="I83" s="12" t="s">
        <v>412</v>
      </c>
      <c r="J83" s="12" t="s">
        <v>92</v>
      </c>
      <c r="K83" s="13">
        <v>41974</v>
      </c>
      <c r="L83" s="84" t="s">
        <v>365</v>
      </c>
      <c r="M83" s="11" t="s">
        <v>26</v>
      </c>
      <c r="N83" s="14"/>
    </row>
    <row r="84" spans="1:14" s="3" customFormat="1" ht="45">
      <c r="A84" s="10" t="s">
        <v>58</v>
      </c>
      <c r="B84" s="11" t="s">
        <v>135</v>
      </c>
      <c r="C84" s="11" t="s">
        <v>112</v>
      </c>
      <c r="D84" s="6">
        <v>68</v>
      </c>
      <c r="E84" s="11" t="s">
        <v>235</v>
      </c>
      <c r="F84" s="11" t="s">
        <v>331</v>
      </c>
      <c r="G84" s="11" t="s">
        <v>25</v>
      </c>
      <c r="H84" s="11" t="s">
        <v>67</v>
      </c>
      <c r="I84" s="12" t="s">
        <v>413</v>
      </c>
      <c r="J84" s="12" t="s">
        <v>92</v>
      </c>
      <c r="K84" s="13">
        <v>41974</v>
      </c>
      <c r="L84" s="84" t="s">
        <v>365</v>
      </c>
      <c r="M84" s="11" t="s">
        <v>26</v>
      </c>
      <c r="N84" s="14"/>
    </row>
    <row r="85" spans="1:14" s="3" customFormat="1" ht="45">
      <c r="A85" s="10" t="s">
        <v>58</v>
      </c>
      <c r="B85" s="11" t="s">
        <v>135</v>
      </c>
      <c r="C85" s="11" t="s">
        <v>112</v>
      </c>
      <c r="D85" s="6">
        <v>69</v>
      </c>
      <c r="E85" s="11" t="s">
        <v>237</v>
      </c>
      <c r="F85" s="11" t="s">
        <v>410</v>
      </c>
      <c r="G85" s="11" t="s">
        <v>25</v>
      </c>
      <c r="H85" s="11" t="s">
        <v>67</v>
      </c>
      <c r="I85" s="12" t="s">
        <v>414</v>
      </c>
      <c r="J85" s="12" t="s">
        <v>92</v>
      </c>
      <c r="K85" s="13">
        <v>41974</v>
      </c>
      <c r="L85" s="84" t="s">
        <v>365</v>
      </c>
      <c r="M85" s="11" t="s">
        <v>26</v>
      </c>
      <c r="N85" s="14"/>
    </row>
    <row r="86" spans="1:14" s="3" customFormat="1" ht="45">
      <c r="A86" s="10" t="s">
        <v>58</v>
      </c>
      <c r="B86" s="11" t="s">
        <v>135</v>
      </c>
      <c r="C86" s="11" t="s">
        <v>112</v>
      </c>
      <c r="D86" s="6">
        <v>70</v>
      </c>
      <c r="E86" s="11" t="s">
        <v>329</v>
      </c>
      <c r="F86" s="11" t="s">
        <v>417</v>
      </c>
      <c r="G86" s="11" t="s">
        <v>25</v>
      </c>
      <c r="H86" s="11" t="s">
        <v>67</v>
      </c>
      <c r="I86" s="12" t="s">
        <v>415</v>
      </c>
      <c r="J86" s="12" t="s">
        <v>92</v>
      </c>
      <c r="K86" s="13">
        <v>41974</v>
      </c>
      <c r="L86" s="84" t="s">
        <v>365</v>
      </c>
      <c r="M86" s="11" t="s">
        <v>26</v>
      </c>
      <c r="N86" s="68"/>
    </row>
    <row r="87" spans="1:14" s="3" customFormat="1" ht="67.5">
      <c r="A87" s="5" t="s">
        <v>56</v>
      </c>
      <c r="B87" s="6" t="s">
        <v>156</v>
      </c>
      <c r="C87" s="6" t="s">
        <v>121</v>
      </c>
      <c r="D87" s="6">
        <v>71</v>
      </c>
      <c r="E87" s="6" t="s">
        <v>45</v>
      </c>
      <c r="F87" s="6" t="s">
        <v>77</v>
      </c>
      <c r="G87" s="6" t="s">
        <v>21</v>
      </c>
      <c r="H87" s="6" t="s">
        <v>372</v>
      </c>
      <c r="I87" s="7" t="s">
        <v>373</v>
      </c>
      <c r="J87" s="7" t="s">
        <v>321</v>
      </c>
      <c r="K87" s="8">
        <v>41974</v>
      </c>
      <c r="L87" s="84" t="s">
        <v>365</v>
      </c>
      <c r="M87" s="6" t="s">
        <v>306</v>
      </c>
      <c r="N87" s="26"/>
    </row>
    <row r="88" spans="1:14" s="3" customFormat="1" ht="56.25">
      <c r="A88" s="5" t="s">
        <v>56</v>
      </c>
      <c r="B88" s="6" t="s">
        <v>155</v>
      </c>
      <c r="C88" s="6" t="s">
        <v>121</v>
      </c>
      <c r="D88" s="6">
        <v>72</v>
      </c>
      <c r="E88" s="6" t="s">
        <v>48</v>
      </c>
      <c r="F88" s="6" t="s">
        <v>77</v>
      </c>
      <c r="G88" s="79" t="s">
        <v>21</v>
      </c>
      <c r="H88" s="73" t="s">
        <v>397</v>
      </c>
      <c r="I88" s="74" t="s">
        <v>398</v>
      </c>
      <c r="J88" s="74" t="s">
        <v>92</v>
      </c>
      <c r="K88" s="75">
        <v>41974</v>
      </c>
      <c r="L88" s="84" t="s">
        <v>365</v>
      </c>
      <c r="M88" s="73" t="s">
        <v>303</v>
      </c>
      <c r="N88" s="78"/>
    </row>
    <row r="89" spans="1:14" s="3" customFormat="1" ht="67.5">
      <c r="A89" s="5" t="s">
        <v>56</v>
      </c>
      <c r="B89" s="6" t="s">
        <v>156</v>
      </c>
      <c r="C89" s="6" t="s">
        <v>121</v>
      </c>
      <c r="D89" s="6">
        <v>73</v>
      </c>
      <c r="E89" s="6" t="s">
        <v>43</v>
      </c>
      <c r="F89" s="6" t="s">
        <v>85</v>
      </c>
      <c r="G89" s="6" t="s">
        <v>21</v>
      </c>
      <c r="H89" s="6" t="s">
        <v>401</v>
      </c>
      <c r="I89" s="7" t="s">
        <v>400</v>
      </c>
      <c r="J89" s="7" t="s">
        <v>321</v>
      </c>
      <c r="K89" s="8">
        <v>41974</v>
      </c>
      <c r="L89" s="84" t="s">
        <v>365</v>
      </c>
      <c r="M89" s="6" t="s">
        <v>303</v>
      </c>
      <c r="N89" s="26"/>
    </row>
    <row r="90" spans="1:14" s="3" customFormat="1" ht="67.5">
      <c r="A90" s="5" t="s">
        <v>56</v>
      </c>
      <c r="B90" s="6" t="s">
        <v>156</v>
      </c>
      <c r="C90" s="6" t="s">
        <v>121</v>
      </c>
      <c r="D90" s="6">
        <v>74</v>
      </c>
      <c r="E90" s="6" t="s">
        <v>318</v>
      </c>
      <c r="F90" s="6" t="s">
        <v>85</v>
      </c>
      <c r="G90" s="6" t="s">
        <v>21</v>
      </c>
      <c r="H90" s="6" t="s">
        <v>404</v>
      </c>
      <c r="I90" s="7" t="s">
        <v>405</v>
      </c>
      <c r="J90" s="7" t="s">
        <v>321</v>
      </c>
      <c r="K90" s="8">
        <v>41974</v>
      </c>
      <c r="L90" s="84" t="s">
        <v>365</v>
      </c>
      <c r="M90" s="6" t="s">
        <v>303</v>
      </c>
      <c r="N90" s="26"/>
    </row>
    <row r="91" spans="1:14" s="3" customFormat="1" ht="45">
      <c r="A91" s="72" t="s">
        <v>56</v>
      </c>
      <c r="B91" s="73" t="s">
        <v>148</v>
      </c>
      <c r="C91" s="73" t="s">
        <v>149</v>
      </c>
      <c r="D91" s="6">
        <v>75</v>
      </c>
      <c r="E91" s="73" t="s">
        <v>46</v>
      </c>
      <c r="F91" s="73" t="s">
        <v>78</v>
      </c>
      <c r="G91" s="6" t="s">
        <v>22</v>
      </c>
      <c r="H91" s="27" t="s">
        <v>374</v>
      </c>
      <c r="I91" s="7" t="s">
        <v>375</v>
      </c>
      <c r="J91" s="7" t="s">
        <v>92</v>
      </c>
      <c r="K91" s="8">
        <v>41974</v>
      </c>
      <c r="L91" s="84" t="s">
        <v>365</v>
      </c>
      <c r="M91" s="6" t="s">
        <v>301</v>
      </c>
      <c r="N91" s="26"/>
    </row>
    <row r="92" spans="1:14" s="3" customFormat="1" ht="45">
      <c r="A92" s="5" t="s">
        <v>56</v>
      </c>
      <c r="B92" s="6" t="s">
        <v>150</v>
      </c>
      <c r="C92" s="6" t="s">
        <v>377</v>
      </c>
      <c r="D92" s="6">
        <v>76</v>
      </c>
      <c r="E92" s="6" t="s">
        <v>376</v>
      </c>
      <c r="F92" s="6" t="s">
        <v>78</v>
      </c>
      <c r="G92" s="80" t="s">
        <v>22</v>
      </c>
      <c r="H92" s="6" t="s">
        <v>378</v>
      </c>
      <c r="I92" s="7" t="s">
        <v>379</v>
      </c>
      <c r="J92" s="7" t="s">
        <v>92</v>
      </c>
      <c r="K92" s="8">
        <v>41974</v>
      </c>
      <c r="L92" s="84" t="s">
        <v>365</v>
      </c>
      <c r="M92" s="6" t="s">
        <v>301</v>
      </c>
      <c r="N92" s="26"/>
    </row>
    <row r="93" spans="1:14" s="3" customFormat="1" ht="45">
      <c r="A93" s="5" t="s">
        <v>56</v>
      </c>
      <c r="B93" s="6" t="s">
        <v>148</v>
      </c>
      <c r="C93" s="6" t="s">
        <v>149</v>
      </c>
      <c r="D93" s="6">
        <v>77</v>
      </c>
      <c r="E93" s="6" t="s">
        <v>320</v>
      </c>
      <c r="F93" s="6" t="s">
        <v>78</v>
      </c>
      <c r="G93" s="6" t="s">
        <v>22</v>
      </c>
      <c r="H93" s="6" t="s">
        <v>403</v>
      </c>
      <c r="I93" s="7" t="s">
        <v>402</v>
      </c>
      <c r="J93" s="7" t="s">
        <v>92</v>
      </c>
      <c r="K93" s="8">
        <v>41974</v>
      </c>
      <c r="L93" s="84" t="s">
        <v>365</v>
      </c>
      <c r="M93" s="6" t="s">
        <v>301</v>
      </c>
      <c r="N93" s="26"/>
    </row>
    <row r="94" spans="1:14" s="3" customFormat="1" ht="56.25">
      <c r="A94" s="5" t="s">
        <v>56</v>
      </c>
      <c r="B94" s="6" t="s">
        <v>147</v>
      </c>
      <c r="C94" s="6" t="s">
        <v>120</v>
      </c>
      <c r="D94" s="6">
        <v>78</v>
      </c>
      <c r="E94" s="6" t="s">
        <v>47</v>
      </c>
      <c r="F94" s="6" t="s">
        <v>75</v>
      </c>
      <c r="G94" s="6" t="s">
        <v>20</v>
      </c>
      <c r="H94" s="6" t="s">
        <v>370</v>
      </c>
      <c r="I94" s="7" t="s">
        <v>371</v>
      </c>
      <c r="J94" s="7" t="s">
        <v>92</v>
      </c>
      <c r="K94" s="8">
        <v>41974</v>
      </c>
      <c r="L94" s="84" t="s">
        <v>365</v>
      </c>
      <c r="M94" s="6" t="s">
        <v>301</v>
      </c>
      <c r="N94" s="26"/>
    </row>
    <row r="95" spans="1:14" s="3" customFormat="1" ht="56.25">
      <c r="A95" s="5" t="s">
        <v>56</v>
      </c>
      <c r="B95" s="6" t="s">
        <v>147</v>
      </c>
      <c r="C95" s="6" t="s">
        <v>120</v>
      </c>
      <c r="D95" s="6">
        <v>79</v>
      </c>
      <c r="E95" s="6" t="s">
        <v>42</v>
      </c>
      <c r="F95" s="6" t="s">
        <v>75</v>
      </c>
      <c r="G95" s="6" t="s">
        <v>20</v>
      </c>
      <c r="H95" s="6" t="s">
        <v>380</v>
      </c>
      <c r="I95" s="7" t="s">
        <v>381</v>
      </c>
      <c r="J95" s="7" t="s">
        <v>92</v>
      </c>
      <c r="K95" s="8">
        <v>41974</v>
      </c>
      <c r="L95" s="84" t="s">
        <v>365</v>
      </c>
      <c r="M95" s="6" t="s">
        <v>301</v>
      </c>
      <c r="N95" s="26"/>
    </row>
    <row r="96" spans="1:14" s="3" customFormat="1" ht="56.25">
      <c r="A96" s="5" t="s">
        <v>56</v>
      </c>
      <c r="B96" s="6" t="s">
        <v>147</v>
      </c>
      <c r="C96" s="6" t="s">
        <v>120</v>
      </c>
      <c r="D96" s="6">
        <v>80</v>
      </c>
      <c r="E96" s="6" t="s">
        <v>44</v>
      </c>
      <c r="F96" s="6" t="s">
        <v>76</v>
      </c>
      <c r="G96" s="6" t="s">
        <v>20</v>
      </c>
      <c r="H96" s="6" t="s">
        <v>382</v>
      </c>
      <c r="I96" s="7" t="s">
        <v>383</v>
      </c>
      <c r="J96" s="7" t="s">
        <v>92</v>
      </c>
      <c r="K96" s="8">
        <v>41974</v>
      </c>
      <c r="L96" s="84" t="s">
        <v>365</v>
      </c>
      <c r="M96" s="6" t="s">
        <v>301</v>
      </c>
      <c r="N96" s="26"/>
    </row>
    <row r="97" spans="1:14" s="3" customFormat="1" ht="56.25">
      <c r="A97" s="5" t="s">
        <v>56</v>
      </c>
      <c r="B97" s="6" t="s">
        <v>147</v>
      </c>
      <c r="C97" s="6" t="s">
        <v>120</v>
      </c>
      <c r="D97" s="6">
        <v>81</v>
      </c>
      <c r="E97" s="6" t="s">
        <v>319</v>
      </c>
      <c r="F97" s="6" t="s">
        <v>76</v>
      </c>
      <c r="G97" s="6" t="s">
        <v>20</v>
      </c>
      <c r="H97" s="6" t="s">
        <v>384</v>
      </c>
      <c r="I97" s="7" t="s">
        <v>399</v>
      </c>
      <c r="J97" s="7" t="s">
        <v>92</v>
      </c>
      <c r="K97" s="75">
        <v>41974</v>
      </c>
      <c r="L97" s="84" t="s">
        <v>365</v>
      </c>
      <c r="M97" s="6" t="s">
        <v>301</v>
      </c>
      <c r="N97" s="26"/>
    </row>
    <row r="98" spans="1:14" s="77" customFormat="1" ht="78.75">
      <c r="A98" s="5" t="s">
        <v>56</v>
      </c>
      <c r="B98" s="5" t="s">
        <v>158</v>
      </c>
      <c r="C98" s="5" t="s">
        <v>134</v>
      </c>
      <c r="D98" s="6">
        <v>82</v>
      </c>
      <c r="E98" s="6" t="s">
        <v>418</v>
      </c>
      <c r="F98" s="6" t="s">
        <v>68</v>
      </c>
      <c r="G98" s="6" t="s">
        <v>80</v>
      </c>
      <c r="H98" s="6" t="s">
        <v>67</v>
      </c>
      <c r="I98" s="7">
        <v>117.45243000000001</v>
      </c>
      <c r="J98" s="7" t="s">
        <v>92</v>
      </c>
      <c r="K98" s="8">
        <v>41974</v>
      </c>
      <c r="L98" s="84" t="s">
        <v>369</v>
      </c>
      <c r="M98" s="6" t="s">
        <v>315</v>
      </c>
      <c r="N98" s="26"/>
    </row>
    <row r="99" spans="1:14" s="77" customFormat="1" ht="78.75">
      <c r="A99" s="5" t="s">
        <v>56</v>
      </c>
      <c r="B99" s="5" t="s">
        <v>159</v>
      </c>
      <c r="C99" s="5" t="s">
        <v>134</v>
      </c>
      <c r="D99" s="6">
        <v>83</v>
      </c>
      <c r="E99" s="6" t="s">
        <v>419</v>
      </c>
      <c r="F99" s="6" t="s">
        <v>68</v>
      </c>
      <c r="G99" s="6" t="s">
        <v>80</v>
      </c>
      <c r="H99" s="6" t="s">
        <v>407</v>
      </c>
      <c r="I99" s="7" t="s">
        <v>408</v>
      </c>
      <c r="J99" s="7" t="s">
        <v>92</v>
      </c>
      <c r="K99" s="8">
        <v>41974</v>
      </c>
      <c r="L99" s="84" t="s">
        <v>369</v>
      </c>
      <c r="M99" s="6" t="s">
        <v>315</v>
      </c>
      <c r="N99" s="26"/>
    </row>
    <row r="100" spans="1:14" s="77" customFormat="1" ht="56.25">
      <c r="A100" s="5" t="s">
        <v>59</v>
      </c>
      <c r="B100" s="6" t="s">
        <v>129</v>
      </c>
      <c r="C100" s="6" t="s">
        <v>130</v>
      </c>
      <c r="D100" s="6">
        <v>84</v>
      </c>
      <c r="E100" s="6" t="s">
        <v>406</v>
      </c>
      <c r="F100" s="6" t="s">
        <v>66</v>
      </c>
      <c r="G100" s="80" t="s">
        <v>25</v>
      </c>
      <c r="H100" s="6" t="s">
        <v>67</v>
      </c>
      <c r="I100" s="7">
        <v>11.542</v>
      </c>
      <c r="J100" s="7" t="s">
        <v>92</v>
      </c>
      <c r="K100" s="75">
        <v>41974</v>
      </c>
      <c r="L100" s="84" t="s">
        <v>369</v>
      </c>
      <c r="M100" s="6" t="s">
        <v>302</v>
      </c>
      <c r="N100" s="9"/>
    </row>
    <row r="101" spans="1:14" s="77" customFormat="1" ht="67.5">
      <c r="A101" s="5" t="s">
        <v>189</v>
      </c>
      <c r="B101" s="6" t="s">
        <v>187</v>
      </c>
      <c r="C101" s="6" t="s">
        <v>188</v>
      </c>
      <c r="D101" s="6">
        <v>85</v>
      </c>
      <c r="E101" s="6" t="s">
        <v>201</v>
      </c>
      <c r="F101" s="6" t="s">
        <v>180</v>
      </c>
      <c r="G101" s="6" t="s">
        <v>25</v>
      </c>
      <c r="H101" s="6" t="s">
        <v>67</v>
      </c>
      <c r="I101" s="7">
        <v>112.500738</v>
      </c>
      <c r="J101" s="7" t="s">
        <v>92</v>
      </c>
      <c r="K101" s="8">
        <v>41974</v>
      </c>
      <c r="L101" s="84" t="s">
        <v>369</v>
      </c>
      <c r="M101" s="6" t="s">
        <v>302</v>
      </c>
      <c r="N101" s="9"/>
    </row>
    <row r="102" spans="1:14" s="77" customFormat="1" ht="62.25" customHeight="1">
      <c r="A102" s="5" t="s">
        <v>59</v>
      </c>
      <c r="B102" s="6" t="s">
        <v>129</v>
      </c>
      <c r="C102" s="6" t="s">
        <v>130</v>
      </c>
      <c r="D102" s="6">
        <v>86</v>
      </c>
      <c r="E102" s="6" t="s">
        <v>131</v>
      </c>
      <c r="F102" s="6" t="s">
        <v>66</v>
      </c>
      <c r="G102" s="80" t="s">
        <v>25</v>
      </c>
      <c r="H102" s="6" t="s">
        <v>67</v>
      </c>
      <c r="I102" s="7">
        <f>248565.85/1000</f>
        <v>248.56585000000001</v>
      </c>
      <c r="J102" s="7" t="s">
        <v>92</v>
      </c>
      <c r="K102" s="75">
        <v>41974</v>
      </c>
      <c r="L102" s="84" t="s">
        <v>369</v>
      </c>
      <c r="M102" s="6" t="s">
        <v>302</v>
      </c>
      <c r="N102" s="9"/>
    </row>
    <row r="103" spans="1:14" s="77" customFormat="1" ht="63" customHeight="1">
      <c r="A103" s="5" t="s">
        <v>58</v>
      </c>
      <c r="B103" s="6" t="s">
        <v>146</v>
      </c>
      <c r="C103" s="6" t="s">
        <v>115</v>
      </c>
      <c r="D103" s="6">
        <v>87</v>
      </c>
      <c r="E103" s="6" t="s">
        <v>36</v>
      </c>
      <c r="F103" s="6" t="s">
        <v>71</v>
      </c>
      <c r="G103" s="6" t="s">
        <v>25</v>
      </c>
      <c r="H103" s="6" t="s">
        <v>67</v>
      </c>
      <c r="I103" s="7">
        <v>12</v>
      </c>
      <c r="J103" s="7" t="s">
        <v>133</v>
      </c>
      <c r="K103" s="75">
        <v>41974</v>
      </c>
      <c r="L103" s="8">
        <v>41974</v>
      </c>
      <c r="M103" s="6" t="s">
        <v>316</v>
      </c>
      <c r="N103" s="26"/>
    </row>
    <row r="104" spans="1:14" s="77" customFormat="1" ht="53.25" customHeight="1">
      <c r="A104" s="5" t="s">
        <v>58</v>
      </c>
      <c r="B104" s="6" t="s">
        <v>146</v>
      </c>
      <c r="C104" s="6" t="s">
        <v>115</v>
      </c>
      <c r="D104" s="6">
        <v>88</v>
      </c>
      <c r="E104" s="6" t="s">
        <v>36</v>
      </c>
      <c r="F104" s="6" t="s">
        <v>71</v>
      </c>
      <c r="G104" s="6" t="s">
        <v>25</v>
      </c>
      <c r="H104" s="6" t="s">
        <v>67</v>
      </c>
      <c r="I104" s="7">
        <v>60.73</v>
      </c>
      <c r="J104" s="7" t="s">
        <v>133</v>
      </c>
      <c r="K104" s="8">
        <v>41974</v>
      </c>
      <c r="L104" s="84" t="s">
        <v>369</v>
      </c>
      <c r="M104" s="6" t="s">
        <v>316</v>
      </c>
      <c r="N104" s="26"/>
    </row>
    <row r="105" spans="1:14" s="77" customFormat="1" ht="53.25" customHeight="1">
      <c r="A105" s="5" t="s">
        <v>58</v>
      </c>
      <c r="B105" s="6" t="s">
        <v>146</v>
      </c>
      <c r="C105" s="6" t="s">
        <v>115</v>
      </c>
      <c r="D105" s="6">
        <v>89</v>
      </c>
      <c r="E105" s="6" t="s">
        <v>37</v>
      </c>
      <c r="F105" s="6" t="s">
        <v>71</v>
      </c>
      <c r="G105" s="6" t="s">
        <v>25</v>
      </c>
      <c r="H105" s="6" t="s">
        <v>67</v>
      </c>
      <c r="I105" s="7">
        <v>174.5</v>
      </c>
      <c r="J105" s="7" t="s">
        <v>133</v>
      </c>
      <c r="K105" s="8">
        <v>41974</v>
      </c>
      <c r="L105" s="84" t="s">
        <v>369</v>
      </c>
      <c r="M105" s="6" t="s">
        <v>316</v>
      </c>
      <c r="N105" s="26"/>
    </row>
    <row r="106" spans="1:14" s="77" customFormat="1" ht="53.25" customHeight="1">
      <c r="A106" s="5" t="s">
        <v>58</v>
      </c>
      <c r="B106" s="6" t="s">
        <v>146</v>
      </c>
      <c r="C106" s="6" t="s">
        <v>115</v>
      </c>
      <c r="D106" s="6">
        <v>90</v>
      </c>
      <c r="E106" s="6" t="s">
        <v>28</v>
      </c>
      <c r="F106" s="6" t="s">
        <v>71</v>
      </c>
      <c r="G106" s="6" t="s">
        <v>25</v>
      </c>
      <c r="H106" s="6" t="s">
        <v>67</v>
      </c>
      <c r="I106" s="7">
        <v>35.1</v>
      </c>
      <c r="J106" s="7" t="s">
        <v>133</v>
      </c>
      <c r="K106" s="8">
        <v>41974</v>
      </c>
      <c r="L106" s="84" t="s">
        <v>369</v>
      </c>
      <c r="M106" s="6" t="s">
        <v>316</v>
      </c>
      <c r="N106" s="26"/>
    </row>
    <row r="107" spans="1:14" s="77" customFormat="1" ht="53.25" customHeight="1">
      <c r="A107" s="5" t="s">
        <v>58</v>
      </c>
      <c r="B107" s="6" t="s">
        <v>146</v>
      </c>
      <c r="C107" s="6" t="s">
        <v>115</v>
      </c>
      <c r="D107" s="6">
        <v>91</v>
      </c>
      <c r="E107" s="6" t="s">
        <v>38</v>
      </c>
      <c r="F107" s="6" t="s">
        <v>71</v>
      </c>
      <c r="G107" s="6" t="s">
        <v>25</v>
      </c>
      <c r="H107" s="6" t="s">
        <v>67</v>
      </c>
      <c r="I107" s="7">
        <v>55.1</v>
      </c>
      <c r="J107" s="7" t="s">
        <v>133</v>
      </c>
      <c r="K107" s="8">
        <v>41974</v>
      </c>
      <c r="L107" s="84" t="s">
        <v>369</v>
      </c>
      <c r="M107" s="6" t="s">
        <v>316</v>
      </c>
      <c r="N107" s="26"/>
    </row>
    <row r="108" spans="1:14" s="77" customFormat="1" ht="53.25" customHeight="1">
      <c r="A108" s="5" t="s">
        <v>58</v>
      </c>
      <c r="B108" s="6" t="s">
        <v>146</v>
      </c>
      <c r="C108" s="6" t="s">
        <v>115</v>
      </c>
      <c r="D108" s="6">
        <v>92</v>
      </c>
      <c r="E108" s="6" t="s">
        <v>39</v>
      </c>
      <c r="F108" s="6" t="s">
        <v>71</v>
      </c>
      <c r="G108" s="6" t="s">
        <v>25</v>
      </c>
      <c r="H108" s="6" t="s">
        <v>67</v>
      </c>
      <c r="I108" s="7">
        <v>46.3</v>
      </c>
      <c r="J108" s="7" t="s">
        <v>133</v>
      </c>
      <c r="K108" s="8">
        <v>41974</v>
      </c>
      <c r="L108" s="84" t="s">
        <v>369</v>
      </c>
      <c r="M108" s="6" t="s">
        <v>316</v>
      </c>
      <c r="N108" s="26"/>
    </row>
    <row r="109" spans="1:14" s="77" customFormat="1" ht="53.25" customHeight="1">
      <c r="A109" s="5" t="s">
        <v>58</v>
      </c>
      <c r="B109" s="6" t="s">
        <v>146</v>
      </c>
      <c r="C109" s="6" t="s">
        <v>115</v>
      </c>
      <c r="D109" s="6">
        <v>93</v>
      </c>
      <c r="E109" s="6" t="s">
        <v>40</v>
      </c>
      <c r="F109" s="6" t="s">
        <v>71</v>
      </c>
      <c r="G109" s="6" t="s">
        <v>25</v>
      </c>
      <c r="H109" s="6" t="s">
        <v>67</v>
      </c>
      <c r="I109" s="7">
        <v>52.5</v>
      </c>
      <c r="J109" s="7" t="s">
        <v>133</v>
      </c>
      <c r="K109" s="8">
        <v>41974</v>
      </c>
      <c r="L109" s="84" t="s">
        <v>369</v>
      </c>
      <c r="M109" s="6" t="s">
        <v>316</v>
      </c>
      <c r="N109" s="26"/>
    </row>
    <row r="110" spans="1:14" s="77" customFormat="1" ht="53.25" customHeight="1">
      <c r="A110" s="5" t="s">
        <v>58</v>
      </c>
      <c r="B110" s="6" t="s">
        <v>146</v>
      </c>
      <c r="C110" s="6" t="s">
        <v>115</v>
      </c>
      <c r="D110" s="6">
        <v>94</v>
      </c>
      <c r="E110" s="6" t="s">
        <v>41</v>
      </c>
      <c r="F110" s="6" t="s">
        <v>71</v>
      </c>
      <c r="G110" s="6" t="s">
        <v>25</v>
      </c>
      <c r="H110" s="6" t="s">
        <v>67</v>
      </c>
      <c r="I110" s="7">
        <v>50.2</v>
      </c>
      <c r="J110" s="7" t="s">
        <v>133</v>
      </c>
      <c r="K110" s="75">
        <v>41974</v>
      </c>
      <c r="L110" s="84" t="s">
        <v>369</v>
      </c>
      <c r="M110" s="6" t="s">
        <v>316</v>
      </c>
      <c r="N110" s="26"/>
    </row>
    <row r="111" spans="1:14" s="77" customFormat="1" ht="78.75">
      <c r="A111" s="5" t="s">
        <v>64</v>
      </c>
      <c r="B111" s="28" t="s">
        <v>153</v>
      </c>
      <c r="C111" s="6" t="s">
        <v>125</v>
      </c>
      <c r="D111" s="6">
        <v>95</v>
      </c>
      <c r="E111" s="6" t="s">
        <v>50</v>
      </c>
      <c r="F111" s="6" t="s">
        <v>79</v>
      </c>
      <c r="G111" s="80" t="s">
        <v>49</v>
      </c>
      <c r="H111" s="6" t="s">
        <v>67</v>
      </c>
      <c r="I111" s="7" t="s">
        <v>409</v>
      </c>
      <c r="J111" s="7" t="s">
        <v>171</v>
      </c>
      <c r="K111" s="8">
        <v>41974</v>
      </c>
      <c r="L111" s="84" t="s">
        <v>365</v>
      </c>
      <c r="M111" s="6" t="s">
        <v>26</v>
      </c>
      <c r="N111" s="9"/>
    </row>
    <row r="112" spans="1:14" s="77" customFormat="1" ht="78.75">
      <c r="A112" s="5" t="s">
        <v>64</v>
      </c>
      <c r="B112" s="6" t="s">
        <v>153</v>
      </c>
      <c r="C112" s="6" t="s">
        <v>125</v>
      </c>
      <c r="D112" s="6">
        <v>96</v>
      </c>
      <c r="E112" s="6" t="s">
        <v>51</v>
      </c>
      <c r="F112" s="6" t="s">
        <v>74</v>
      </c>
      <c r="G112" s="80" t="s">
        <v>49</v>
      </c>
      <c r="H112" s="6" t="s">
        <v>67</v>
      </c>
      <c r="I112" s="7" t="s">
        <v>366</v>
      </c>
      <c r="J112" s="7" t="s">
        <v>92</v>
      </c>
      <c r="K112" s="75">
        <v>41974</v>
      </c>
      <c r="L112" s="84" t="s">
        <v>365</v>
      </c>
      <c r="M112" s="6" t="s">
        <v>26</v>
      </c>
      <c r="N112" s="9"/>
    </row>
    <row r="113" spans="1:14" s="77" customFormat="1" ht="78.75">
      <c r="A113" s="5" t="s">
        <v>64</v>
      </c>
      <c r="B113" s="6" t="s">
        <v>153</v>
      </c>
      <c r="C113" s="6" t="s">
        <v>125</v>
      </c>
      <c r="D113" s="6">
        <v>97</v>
      </c>
      <c r="E113" s="6" t="s">
        <v>52</v>
      </c>
      <c r="F113" s="6" t="s">
        <v>74</v>
      </c>
      <c r="G113" s="80" t="s">
        <v>49</v>
      </c>
      <c r="H113" s="6" t="s">
        <v>67</v>
      </c>
      <c r="I113" s="7" t="s">
        <v>367</v>
      </c>
      <c r="J113" s="7" t="s">
        <v>92</v>
      </c>
      <c r="K113" s="8">
        <v>41974</v>
      </c>
      <c r="L113" s="84" t="s">
        <v>365</v>
      </c>
      <c r="M113" s="6" t="s">
        <v>26</v>
      </c>
      <c r="N113" s="9"/>
    </row>
    <row r="114" spans="1:14" s="77" customFormat="1" ht="78.75">
      <c r="A114" s="5" t="s">
        <v>64</v>
      </c>
      <c r="B114" s="6" t="s">
        <v>153</v>
      </c>
      <c r="C114" s="6" t="s">
        <v>125</v>
      </c>
      <c r="D114" s="6">
        <v>98</v>
      </c>
      <c r="E114" s="6" t="s">
        <v>53</v>
      </c>
      <c r="F114" s="6" t="s">
        <v>74</v>
      </c>
      <c r="G114" s="80" t="s">
        <v>49</v>
      </c>
      <c r="H114" s="6" t="s">
        <v>67</v>
      </c>
      <c r="I114" s="7" t="s">
        <v>368</v>
      </c>
      <c r="J114" s="7" t="s">
        <v>92</v>
      </c>
      <c r="K114" s="8">
        <v>41974</v>
      </c>
      <c r="L114" s="84" t="s">
        <v>365</v>
      </c>
      <c r="M114" s="6" t="s">
        <v>26</v>
      </c>
      <c r="N114" s="9"/>
    </row>
    <row r="115" spans="1:14" s="77" customFormat="1" ht="33.75">
      <c r="A115" s="5" t="s">
        <v>57</v>
      </c>
      <c r="B115" s="6" t="s">
        <v>152</v>
      </c>
      <c r="C115" s="6" t="s">
        <v>123</v>
      </c>
      <c r="D115" s="6">
        <v>99</v>
      </c>
      <c r="E115" s="6" t="s">
        <v>86</v>
      </c>
      <c r="F115" s="6" t="s">
        <v>70</v>
      </c>
      <c r="G115" s="80" t="s">
        <v>25</v>
      </c>
      <c r="H115" s="6" t="s">
        <v>67</v>
      </c>
      <c r="I115" s="7">
        <v>1.89</v>
      </c>
      <c r="J115" s="7" t="s">
        <v>92</v>
      </c>
      <c r="K115" s="8">
        <v>41974</v>
      </c>
      <c r="L115" s="84" t="s">
        <v>365</v>
      </c>
      <c r="M115" s="6" t="s">
        <v>305</v>
      </c>
      <c r="N115" s="9"/>
    </row>
    <row r="116" spans="1:14" s="77" customFormat="1" ht="33.75">
      <c r="A116" s="5" t="s">
        <v>57</v>
      </c>
      <c r="B116" s="6" t="s">
        <v>152</v>
      </c>
      <c r="C116" s="6" t="s">
        <v>123</v>
      </c>
      <c r="D116" s="6">
        <v>100</v>
      </c>
      <c r="E116" s="6" t="s">
        <v>87</v>
      </c>
      <c r="F116" s="6" t="s">
        <v>70</v>
      </c>
      <c r="G116" s="80" t="s">
        <v>25</v>
      </c>
      <c r="H116" s="6" t="s">
        <v>67</v>
      </c>
      <c r="I116" s="7">
        <v>41.621000000000002</v>
      </c>
      <c r="J116" s="7" t="s">
        <v>92</v>
      </c>
      <c r="K116" s="8">
        <v>41974</v>
      </c>
      <c r="L116" s="84" t="s">
        <v>365</v>
      </c>
      <c r="M116" s="6" t="s">
        <v>305</v>
      </c>
      <c r="N116" s="9"/>
    </row>
    <row r="117" spans="1:14" s="77" customFormat="1" ht="45">
      <c r="A117" s="5" t="s">
        <v>57</v>
      </c>
      <c r="B117" s="6" t="s">
        <v>152</v>
      </c>
      <c r="C117" s="6" t="s">
        <v>123</v>
      </c>
      <c r="D117" s="6">
        <v>101</v>
      </c>
      <c r="E117" s="6" t="s">
        <v>89</v>
      </c>
      <c r="F117" s="6" t="s">
        <v>70</v>
      </c>
      <c r="G117" s="80" t="s">
        <v>25</v>
      </c>
      <c r="H117" s="6" t="s">
        <v>67</v>
      </c>
      <c r="I117" s="7">
        <v>2.7120000000000002</v>
      </c>
      <c r="J117" s="7" t="s">
        <v>92</v>
      </c>
      <c r="K117" s="8">
        <v>41974</v>
      </c>
      <c r="L117" s="84" t="s">
        <v>365</v>
      </c>
      <c r="M117" s="6" t="s">
        <v>305</v>
      </c>
      <c r="N117" s="9"/>
    </row>
    <row r="118" spans="1:14" s="77" customFormat="1" ht="33.75">
      <c r="A118" s="5" t="s">
        <v>57</v>
      </c>
      <c r="B118" s="6" t="s">
        <v>152</v>
      </c>
      <c r="C118" s="6" t="s">
        <v>123</v>
      </c>
      <c r="D118" s="6">
        <v>102</v>
      </c>
      <c r="E118" s="6" t="s">
        <v>90</v>
      </c>
      <c r="F118" s="6" t="s">
        <v>70</v>
      </c>
      <c r="G118" s="80" t="s">
        <v>25</v>
      </c>
      <c r="H118" s="6" t="s">
        <v>67</v>
      </c>
      <c r="I118" s="7">
        <v>2.8359999999999999</v>
      </c>
      <c r="J118" s="7" t="s">
        <v>92</v>
      </c>
      <c r="K118" s="8">
        <v>41974</v>
      </c>
      <c r="L118" s="84" t="s">
        <v>365</v>
      </c>
      <c r="M118" s="6" t="s">
        <v>305</v>
      </c>
      <c r="N118" s="9"/>
    </row>
    <row r="119" spans="1:14" s="77" customFormat="1" ht="33.75">
      <c r="A119" s="5" t="s">
        <v>57</v>
      </c>
      <c r="B119" s="6" t="s">
        <v>152</v>
      </c>
      <c r="C119" s="6" t="s">
        <v>123</v>
      </c>
      <c r="D119" s="6">
        <v>103</v>
      </c>
      <c r="E119" s="6" t="s">
        <v>91</v>
      </c>
      <c r="F119" s="6" t="s">
        <v>70</v>
      </c>
      <c r="G119" s="6" t="s">
        <v>25</v>
      </c>
      <c r="H119" s="6" t="s">
        <v>67</v>
      </c>
      <c r="I119" s="7">
        <v>5.0449999999999999</v>
      </c>
      <c r="J119" s="7" t="s">
        <v>92</v>
      </c>
      <c r="K119" s="8">
        <v>41974</v>
      </c>
      <c r="L119" s="84" t="s">
        <v>365</v>
      </c>
      <c r="M119" s="6" t="s">
        <v>305</v>
      </c>
      <c r="N119" s="9"/>
    </row>
    <row r="120" spans="1:14" s="77" customFormat="1" ht="34.5" customHeight="1">
      <c r="A120" s="5" t="s">
        <v>57</v>
      </c>
      <c r="B120" s="6" t="s">
        <v>152</v>
      </c>
      <c r="C120" s="6" t="s">
        <v>123</v>
      </c>
      <c r="D120" s="6">
        <v>104</v>
      </c>
      <c r="E120" s="6" t="s">
        <v>88</v>
      </c>
      <c r="F120" s="6" t="s">
        <v>70</v>
      </c>
      <c r="G120" s="6" t="s">
        <v>25</v>
      </c>
      <c r="H120" s="6" t="s">
        <v>67</v>
      </c>
      <c r="I120" s="7">
        <f>25.71845*1.06</f>
        <v>27.261557000000003</v>
      </c>
      <c r="J120" s="7" t="s">
        <v>92</v>
      </c>
      <c r="K120" s="8">
        <v>41974</v>
      </c>
      <c r="L120" s="84" t="s">
        <v>365</v>
      </c>
      <c r="M120" s="6" t="s">
        <v>316</v>
      </c>
      <c r="N120" s="9"/>
    </row>
    <row r="121" spans="1:14" s="77" customFormat="1" ht="56.25">
      <c r="A121" s="5" t="s">
        <v>94</v>
      </c>
      <c r="B121" s="6" t="s">
        <v>144</v>
      </c>
      <c r="C121" s="6" t="s">
        <v>161</v>
      </c>
      <c r="D121" s="6">
        <v>105</v>
      </c>
      <c r="E121" s="6" t="s">
        <v>258</v>
      </c>
      <c r="F121" s="6" t="s">
        <v>73</v>
      </c>
      <c r="G121" s="6" t="s">
        <v>25</v>
      </c>
      <c r="H121" s="6" t="s">
        <v>67</v>
      </c>
      <c r="I121" s="7">
        <v>100</v>
      </c>
      <c r="J121" s="7" t="s">
        <v>92</v>
      </c>
      <c r="K121" s="8">
        <v>41974</v>
      </c>
      <c r="L121" s="8">
        <v>42339</v>
      </c>
      <c r="M121" s="6" t="s">
        <v>26</v>
      </c>
      <c r="N121" s="9"/>
    </row>
    <row r="122" spans="1:14" s="77" customFormat="1" ht="137.25" customHeight="1">
      <c r="A122" s="5" t="s">
        <v>94</v>
      </c>
      <c r="B122" s="6" t="s">
        <v>145</v>
      </c>
      <c r="C122" s="6" t="s">
        <v>161</v>
      </c>
      <c r="D122" s="6">
        <v>106</v>
      </c>
      <c r="E122" s="6" t="s">
        <v>95</v>
      </c>
      <c r="F122" s="6" t="s">
        <v>73</v>
      </c>
      <c r="G122" s="6" t="s">
        <v>25</v>
      </c>
      <c r="H122" s="6" t="s">
        <v>67</v>
      </c>
      <c r="I122" s="7">
        <f>675000/1000</f>
        <v>675</v>
      </c>
      <c r="J122" s="7" t="s">
        <v>385</v>
      </c>
      <c r="K122" s="8">
        <v>41974</v>
      </c>
      <c r="L122" s="8">
        <v>42339</v>
      </c>
      <c r="M122" s="6" t="s">
        <v>27</v>
      </c>
      <c r="N122" s="9"/>
    </row>
    <row r="123" spans="1:14" s="77" customFormat="1" ht="90">
      <c r="A123" s="5" t="s">
        <v>94</v>
      </c>
      <c r="B123" s="6" t="s">
        <v>145</v>
      </c>
      <c r="C123" s="6" t="s">
        <v>161</v>
      </c>
      <c r="D123" s="6">
        <v>107</v>
      </c>
      <c r="E123" s="6" t="s">
        <v>96</v>
      </c>
      <c r="F123" s="6" t="s">
        <v>73</v>
      </c>
      <c r="G123" s="6" t="s">
        <v>25</v>
      </c>
      <c r="H123" s="6" t="s">
        <v>67</v>
      </c>
      <c r="I123" s="7">
        <f>200000/1000</f>
        <v>200</v>
      </c>
      <c r="J123" s="7" t="s">
        <v>386</v>
      </c>
      <c r="K123" s="8">
        <v>41974</v>
      </c>
      <c r="L123" s="8">
        <v>42339</v>
      </c>
      <c r="M123" s="6" t="s">
        <v>27</v>
      </c>
      <c r="N123" s="9"/>
    </row>
    <row r="124" spans="1:14" s="77" customFormat="1" ht="90">
      <c r="A124" s="5" t="s">
        <v>94</v>
      </c>
      <c r="B124" s="6" t="s">
        <v>145</v>
      </c>
      <c r="C124" s="6" t="s">
        <v>161</v>
      </c>
      <c r="D124" s="6">
        <v>108</v>
      </c>
      <c r="E124" s="6" t="s">
        <v>259</v>
      </c>
      <c r="F124" s="6" t="s">
        <v>73</v>
      </c>
      <c r="G124" s="6" t="s">
        <v>25</v>
      </c>
      <c r="H124" s="6" t="s">
        <v>67</v>
      </c>
      <c r="I124" s="7">
        <f>200000/1000</f>
        <v>200</v>
      </c>
      <c r="J124" s="7" t="s">
        <v>387</v>
      </c>
      <c r="K124" s="8">
        <v>41974</v>
      </c>
      <c r="L124" s="8">
        <v>42339</v>
      </c>
      <c r="M124" s="6" t="s">
        <v>27</v>
      </c>
      <c r="N124" s="9"/>
    </row>
    <row r="125" spans="1:14" s="77" customFormat="1" ht="112.5">
      <c r="A125" s="5" t="s">
        <v>94</v>
      </c>
      <c r="B125" s="6" t="s">
        <v>145</v>
      </c>
      <c r="C125" s="6" t="s">
        <v>161</v>
      </c>
      <c r="D125" s="6">
        <v>109</v>
      </c>
      <c r="E125" s="6" t="s">
        <v>225</v>
      </c>
      <c r="F125" s="6" t="s">
        <v>345</v>
      </c>
      <c r="G125" s="6" t="s">
        <v>25</v>
      </c>
      <c r="H125" s="6" t="s">
        <v>67</v>
      </c>
      <c r="I125" s="7">
        <f>200000/1000</f>
        <v>200</v>
      </c>
      <c r="J125" s="7" t="s">
        <v>388</v>
      </c>
      <c r="K125" s="8">
        <v>41974</v>
      </c>
      <c r="L125" s="8">
        <v>42339</v>
      </c>
      <c r="M125" s="6" t="s">
        <v>27</v>
      </c>
      <c r="N125" s="9"/>
    </row>
    <row r="126" spans="1:14" s="77" customFormat="1" ht="101.25">
      <c r="A126" s="5" t="s">
        <v>94</v>
      </c>
      <c r="B126" s="6" t="s">
        <v>145</v>
      </c>
      <c r="C126" s="6" t="s">
        <v>161</v>
      </c>
      <c r="D126" s="6">
        <v>110</v>
      </c>
      <c r="E126" s="6" t="s">
        <v>97</v>
      </c>
      <c r="F126" s="6" t="s">
        <v>73</v>
      </c>
      <c r="G126" s="6" t="s">
        <v>25</v>
      </c>
      <c r="H126" s="6" t="s">
        <v>67</v>
      </c>
      <c r="I126" s="7">
        <f>150000/1000</f>
        <v>150</v>
      </c>
      <c r="J126" s="7" t="s">
        <v>389</v>
      </c>
      <c r="K126" s="8">
        <v>41974</v>
      </c>
      <c r="L126" s="8">
        <v>42339</v>
      </c>
      <c r="M126" s="6" t="s">
        <v>27</v>
      </c>
      <c r="N126" s="9"/>
    </row>
    <row r="127" spans="1:14" s="77" customFormat="1" ht="101.25">
      <c r="A127" s="5" t="s">
        <v>94</v>
      </c>
      <c r="B127" s="6" t="s">
        <v>145</v>
      </c>
      <c r="C127" s="6" t="s">
        <v>161</v>
      </c>
      <c r="D127" s="6">
        <v>111</v>
      </c>
      <c r="E127" s="6" t="s">
        <v>98</v>
      </c>
      <c r="F127" s="6" t="s">
        <v>73</v>
      </c>
      <c r="G127" s="6" t="s">
        <v>25</v>
      </c>
      <c r="H127" s="6" t="s">
        <v>67</v>
      </c>
      <c r="I127" s="7">
        <f>50000/1000</f>
        <v>50</v>
      </c>
      <c r="J127" s="7" t="s">
        <v>390</v>
      </c>
      <c r="K127" s="8">
        <v>41974</v>
      </c>
      <c r="L127" s="8">
        <v>42339</v>
      </c>
      <c r="M127" s="6" t="s">
        <v>27</v>
      </c>
      <c r="N127" s="9"/>
    </row>
    <row r="128" spans="1:14" s="77" customFormat="1" ht="101.25">
      <c r="A128" s="5" t="s">
        <v>94</v>
      </c>
      <c r="B128" s="6" t="s">
        <v>145</v>
      </c>
      <c r="C128" s="6" t="s">
        <v>161</v>
      </c>
      <c r="D128" s="6">
        <v>112</v>
      </c>
      <c r="E128" s="6" t="s">
        <v>99</v>
      </c>
      <c r="F128" s="6" t="s">
        <v>73</v>
      </c>
      <c r="G128" s="6" t="s">
        <v>25</v>
      </c>
      <c r="H128" s="6" t="s">
        <v>67</v>
      </c>
      <c r="I128" s="7">
        <f>200000/1000</f>
        <v>200</v>
      </c>
      <c r="J128" s="7" t="s">
        <v>387</v>
      </c>
      <c r="K128" s="8">
        <v>41974</v>
      </c>
      <c r="L128" s="8">
        <v>42339</v>
      </c>
      <c r="M128" s="6" t="s">
        <v>27</v>
      </c>
      <c r="N128" s="9"/>
    </row>
    <row r="129" spans="1:14" s="77" customFormat="1" ht="112.5">
      <c r="A129" s="5" t="s">
        <v>94</v>
      </c>
      <c r="B129" s="6" t="s">
        <v>145</v>
      </c>
      <c r="C129" s="6" t="s">
        <v>161</v>
      </c>
      <c r="D129" s="6">
        <v>113</v>
      </c>
      <c r="E129" s="6" t="s">
        <v>100</v>
      </c>
      <c r="F129" s="6" t="s">
        <v>73</v>
      </c>
      <c r="G129" s="6" t="s">
        <v>25</v>
      </c>
      <c r="H129" s="6" t="s">
        <v>67</v>
      </c>
      <c r="I129" s="7">
        <f>200000/1000</f>
        <v>200</v>
      </c>
      <c r="J129" s="7" t="s">
        <v>387</v>
      </c>
      <c r="K129" s="8">
        <v>41974</v>
      </c>
      <c r="L129" s="8">
        <v>42339</v>
      </c>
      <c r="M129" s="6" t="s">
        <v>27</v>
      </c>
      <c r="N129" s="9"/>
    </row>
    <row r="130" spans="1:14" s="77" customFormat="1" ht="112.5">
      <c r="A130" s="5" t="s">
        <v>94</v>
      </c>
      <c r="B130" s="6" t="s">
        <v>145</v>
      </c>
      <c r="C130" s="6" t="s">
        <v>161</v>
      </c>
      <c r="D130" s="6">
        <v>114</v>
      </c>
      <c r="E130" s="6" t="s">
        <v>101</v>
      </c>
      <c r="F130" s="6" t="s">
        <v>73</v>
      </c>
      <c r="G130" s="6" t="s">
        <v>25</v>
      </c>
      <c r="H130" s="6" t="s">
        <v>67</v>
      </c>
      <c r="I130" s="7">
        <f>500000/1000</f>
        <v>500</v>
      </c>
      <c r="J130" s="7" t="s">
        <v>391</v>
      </c>
      <c r="K130" s="8">
        <v>41974</v>
      </c>
      <c r="L130" s="8">
        <v>42339</v>
      </c>
      <c r="M130" s="6" t="s">
        <v>27</v>
      </c>
      <c r="N130" s="9"/>
    </row>
    <row r="131" spans="1:14" s="77" customFormat="1" ht="112.5">
      <c r="A131" s="5" t="s">
        <v>94</v>
      </c>
      <c r="B131" s="6" t="s">
        <v>145</v>
      </c>
      <c r="C131" s="6" t="s">
        <v>161</v>
      </c>
      <c r="D131" s="6">
        <v>115</v>
      </c>
      <c r="E131" s="6" t="s">
        <v>102</v>
      </c>
      <c r="F131" s="6" t="s">
        <v>73</v>
      </c>
      <c r="G131" s="6" t="s">
        <v>25</v>
      </c>
      <c r="H131" s="6" t="s">
        <v>67</v>
      </c>
      <c r="I131" s="7">
        <f>650000/1000</f>
        <v>650</v>
      </c>
      <c r="J131" s="7" t="s">
        <v>392</v>
      </c>
      <c r="K131" s="8">
        <v>41974</v>
      </c>
      <c r="L131" s="8">
        <v>42339</v>
      </c>
      <c r="M131" s="6" t="s">
        <v>27</v>
      </c>
      <c r="N131" s="9"/>
    </row>
    <row r="132" spans="1:14" s="77" customFormat="1" ht="202.5">
      <c r="A132" s="5" t="s">
        <v>94</v>
      </c>
      <c r="B132" s="6" t="s">
        <v>145</v>
      </c>
      <c r="C132" s="6" t="s">
        <v>161</v>
      </c>
      <c r="D132" s="6">
        <v>116</v>
      </c>
      <c r="E132" s="6" t="s">
        <v>103</v>
      </c>
      <c r="F132" s="6" t="s">
        <v>73</v>
      </c>
      <c r="G132" s="6" t="s">
        <v>25</v>
      </c>
      <c r="H132" s="6" t="s">
        <v>67</v>
      </c>
      <c r="I132" s="7">
        <f>500000/1000</f>
        <v>500</v>
      </c>
      <c r="J132" s="7" t="s">
        <v>391</v>
      </c>
      <c r="K132" s="8">
        <v>41974</v>
      </c>
      <c r="L132" s="8">
        <v>42339</v>
      </c>
      <c r="M132" s="6" t="s">
        <v>27</v>
      </c>
      <c r="N132" s="9"/>
    </row>
    <row r="133" spans="1:14" s="77" customFormat="1" ht="191.25">
      <c r="A133" s="5" t="s">
        <v>94</v>
      </c>
      <c r="B133" s="6" t="s">
        <v>145</v>
      </c>
      <c r="C133" s="6" t="s">
        <v>161</v>
      </c>
      <c r="D133" s="6">
        <v>117</v>
      </c>
      <c r="E133" s="6" t="s">
        <v>104</v>
      </c>
      <c r="F133" s="6" t="s">
        <v>70</v>
      </c>
      <c r="G133" s="6" t="s">
        <v>25</v>
      </c>
      <c r="H133" s="6" t="s">
        <v>67</v>
      </c>
      <c r="I133" s="7">
        <f>160000/1000</f>
        <v>160</v>
      </c>
      <c r="J133" s="7" t="s">
        <v>393</v>
      </c>
      <c r="K133" s="8">
        <v>41974</v>
      </c>
      <c r="L133" s="8">
        <v>42339</v>
      </c>
      <c r="M133" s="6" t="s">
        <v>27</v>
      </c>
      <c r="N133" s="9"/>
    </row>
    <row r="134" spans="1:14" s="77" customFormat="1" ht="191.25" customHeight="1">
      <c r="A134" s="5" t="s">
        <v>94</v>
      </c>
      <c r="B134" s="6" t="s">
        <v>145</v>
      </c>
      <c r="C134" s="6" t="s">
        <v>161</v>
      </c>
      <c r="D134" s="6">
        <v>118</v>
      </c>
      <c r="E134" s="6" t="s">
        <v>105</v>
      </c>
      <c r="F134" s="6" t="s">
        <v>70</v>
      </c>
      <c r="G134" s="6" t="s">
        <v>25</v>
      </c>
      <c r="H134" s="6" t="s">
        <v>67</v>
      </c>
      <c r="I134" s="7">
        <f>160000/1000</f>
        <v>160</v>
      </c>
      <c r="J134" s="7" t="s">
        <v>393</v>
      </c>
      <c r="K134" s="8">
        <v>41974</v>
      </c>
      <c r="L134" s="8">
        <v>42339</v>
      </c>
      <c r="M134" s="6" t="s">
        <v>27</v>
      </c>
      <c r="N134" s="9"/>
    </row>
    <row r="135" spans="1:14" s="77" customFormat="1" ht="202.5">
      <c r="A135" s="5" t="s">
        <v>94</v>
      </c>
      <c r="B135" s="6" t="s">
        <v>145</v>
      </c>
      <c r="C135" s="6" t="s">
        <v>161</v>
      </c>
      <c r="D135" s="6">
        <v>119</v>
      </c>
      <c r="E135" s="6" t="s">
        <v>106</v>
      </c>
      <c r="F135" s="6" t="s">
        <v>70</v>
      </c>
      <c r="G135" s="6" t="s">
        <v>25</v>
      </c>
      <c r="H135" s="6" t="s">
        <v>67</v>
      </c>
      <c r="I135" s="7">
        <f>400000/1000</f>
        <v>400</v>
      </c>
      <c r="J135" s="7" t="s">
        <v>394</v>
      </c>
      <c r="K135" s="8">
        <v>41974</v>
      </c>
      <c r="L135" s="8">
        <v>42339</v>
      </c>
      <c r="M135" s="6" t="s">
        <v>27</v>
      </c>
      <c r="N135" s="9"/>
    </row>
    <row r="136" spans="1:14" s="81" customFormat="1" ht="135">
      <c r="A136" s="72" t="s">
        <v>94</v>
      </c>
      <c r="B136" s="73" t="s">
        <v>144</v>
      </c>
      <c r="C136" s="73" t="s">
        <v>161</v>
      </c>
      <c r="D136" s="6">
        <v>120</v>
      </c>
      <c r="E136" s="73" t="s">
        <v>169</v>
      </c>
      <c r="F136" s="73" t="s">
        <v>70</v>
      </c>
      <c r="G136" s="73" t="s">
        <v>25</v>
      </c>
      <c r="H136" s="73" t="s">
        <v>67</v>
      </c>
      <c r="I136" s="74">
        <f>500000/1000</f>
        <v>500</v>
      </c>
      <c r="J136" s="7" t="s">
        <v>391</v>
      </c>
      <c r="K136" s="75">
        <v>41974</v>
      </c>
      <c r="L136" s="75">
        <v>42339</v>
      </c>
      <c r="M136" s="73" t="s">
        <v>27</v>
      </c>
      <c r="N136" s="76"/>
    </row>
    <row r="137" spans="1:14" s="3" customFormat="1">
      <c r="A137" s="5" t="s">
        <v>307</v>
      </c>
      <c r="B137" s="133"/>
      <c r="C137" s="134"/>
      <c r="D137" s="134"/>
      <c r="E137" s="134"/>
      <c r="F137" s="134"/>
      <c r="G137" s="134"/>
      <c r="H137" s="134"/>
      <c r="I137" s="7">
        <v>12471.14</v>
      </c>
      <c r="J137" s="135"/>
      <c r="K137" s="135"/>
      <c r="L137" s="135"/>
      <c r="M137" s="135"/>
      <c r="N137" s="136"/>
    </row>
    <row r="138" spans="1:14" s="3" customFormat="1" ht="15.75">
      <c r="A138" s="116" t="s">
        <v>395</v>
      </c>
      <c r="B138" s="117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8"/>
    </row>
    <row r="139" spans="1:14" ht="25.5">
      <c r="A139" s="5" t="s">
        <v>352</v>
      </c>
      <c r="B139" s="6"/>
      <c r="C139" s="6"/>
      <c r="D139" s="6"/>
      <c r="E139" s="6"/>
      <c r="F139" s="6"/>
      <c r="G139" s="6"/>
      <c r="H139" s="6"/>
      <c r="I139" s="83">
        <v>648.27632000000006</v>
      </c>
      <c r="J139" s="7"/>
      <c r="K139" s="6"/>
      <c r="L139" s="6"/>
      <c r="M139" s="97" t="s">
        <v>395</v>
      </c>
      <c r="N139" s="9"/>
    </row>
    <row r="140" spans="1:14" ht="33" customHeight="1">
      <c r="A140" s="5" t="s">
        <v>107</v>
      </c>
      <c r="B140" s="6"/>
      <c r="C140" s="6"/>
      <c r="D140" s="6"/>
      <c r="E140" s="6"/>
      <c r="F140" s="6"/>
      <c r="G140" s="6"/>
      <c r="H140" s="6"/>
      <c r="I140" s="83">
        <v>42.282499999999999</v>
      </c>
      <c r="J140" s="7"/>
      <c r="K140" s="6"/>
      <c r="L140" s="6"/>
      <c r="M140" s="97" t="s">
        <v>395</v>
      </c>
      <c r="N140" s="9"/>
    </row>
    <row r="141" spans="1:14" ht="27.75" customHeight="1">
      <c r="A141" s="5" t="s">
        <v>353</v>
      </c>
      <c r="B141" s="6"/>
      <c r="C141" s="6"/>
      <c r="D141" s="6"/>
      <c r="E141" s="6"/>
      <c r="F141" s="6"/>
      <c r="G141" s="6"/>
      <c r="H141" s="6"/>
      <c r="I141" s="83">
        <v>607.59158000000002</v>
      </c>
      <c r="J141" s="7"/>
      <c r="K141" s="6"/>
      <c r="L141" s="6"/>
      <c r="M141" s="97" t="s">
        <v>395</v>
      </c>
      <c r="N141" s="9"/>
    </row>
    <row r="142" spans="1:14" ht="29.25" customHeight="1">
      <c r="A142" s="5" t="s">
        <v>108</v>
      </c>
      <c r="B142" s="6"/>
      <c r="C142" s="6"/>
      <c r="D142" s="6"/>
      <c r="E142" s="6"/>
      <c r="F142" s="6"/>
      <c r="G142" s="6"/>
      <c r="H142" s="6"/>
      <c r="I142" s="83">
        <v>179.81728000000001</v>
      </c>
      <c r="J142" s="7"/>
      <c r="K142" s="6"/>
      <c r="L142" s="6"/>
      <c r="M142" s="97" t="s">
        <v>395</v>
      </c>
      <c r="N142" s="9"/>
    </row>
    <row r="143" spans="1:14" ht="22.5" customHeight="1">
      <c r="A143" s="29" t="s">
        <v>307</v>
      </c>
      <c r="B143" s="30"/>
      <c r="C143" s="30"/>
      <c r="D143" s="30"/>
      <c r="E143" s="31"/>
      <c r="F143" s="30"/>
      <c r="G143" s="30"/>
      <c r="H143" s="30"/>
      <c r="I143" s="32">
        <f>SUM(I139:I142)</f>
        <v>1477.96768</v>
      </c>
      <c r="J143" s="33"/>
      <c r="K143" s="34"/>
      <c r="L143" s="34"/>
      <c r="M143" s="85"/>
      <c r="N143" s="35"/>
    </row>
    <row r="144" spans="1:14" s="3" customFormat="1" ht="22.5" customHeight="1">
      <c r="A144" s="36" t="s">
        <v>308</v>
      </c>
      <c r="B144" s="37" t="s">
        <v>309</v>
      </c>
      <c r="C144" s="38"/>
      <c r="D144" s="38"/>
      <c r="E144" s="38"/>
      <c r="F144" s="38"/>
      <c r="G144" s="38"/>
      <c r="H144" s="38"/>
      <c r="I144" s="15">
        <v>3012.6</v>
      </c>
      <c r="J144" s="39"/>
      <c r="K144" s="40"/>
      <c r="L144" s="40"/>
      <c r="M144" s="41"/>
      <c r="N144" s="42"/>
    </row>
    <row r="145" spans="1:15" s="3" customFormat="1" ht="22.5" customHeight="1">
      <c r="A145" s="129" t="s">
        <v>310</v>
      </c>
      <c r="B145" s="130"/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1"/>
    </row>
    <row r="146" spans="1:15" s="3" customFormat="1" ht="22.5" customHeight="1">
      <c r="A146" s="43"/>
      <c r="B146" s="44"/>
      <c r="C146" s="44"/>
      <c r="D146" s="44"/>
      <c r="E146" s="44"/>
      <c r="F146" s="44"/>
      <c r="G146" s="44"/>
      <c r="H146" s="44"/>
      <c r="I146" s="45">
        <v>2183.8000000000002</v>
      </c>
      <c r="J146" s="44"/>
      <c r="K146" s="44"/>
      <c r="L146" s="44"/>
      <c r="M146" s="44"/>
      <c r="N146" s="46"/>
    </row>
    <row r="147" spans="1:15" s="3" customFormat="1" ht="20.25" customHeight="1">
      <c r="A147" s="36" t="s">
        <v>308</v>
      </c>
      <c r="B147" s="37" t="s">
        <v>311</v>
      </c>
      <c r="C147" s="47"/>
      <c r="D147" s="47"/>
      <c r="E147" s="47"/>
      <c r="F147" s="47"/>
      <c r="G147" s="47"/>
      <c r="H147" s="47"/>
      <c r="I147" s="15">
        <v>1345.73</v>
      </c>
      <c r="J147" s="48"/>
      <c r="K147" s="49"/>
      <c r="L147" s="49"/>
      <c r="M147" s="50"/>
      <c r="N147" s="51"/>
    </row>
    <row r="148" spans="1:15" s="3" customFormat="1" ht="15.75" customHeight="1">
      <c r="A148" s="129" t="s">
        <v>312</v>
      </c>
      <c r="B148" s="130"/>
      <c r="C148" s="130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1"/>
    </row>
    <row r="149" spans="1:15" s="3" customFormat="1" ht="15.75" customHeight="1">
      <c r="A149" s="43"/>
      <c r="B149" s="44"/>
      <c r="C149" s="44"/>
      <c r="D149" s="44"/>
      <c r="E149" s="44"/>
      <c r="F149" s="44"/>
      <c r="G149" s="44"/>
      <c r="H149" s="44"/>
      <c r="I149" s="45">
        <v>1187.3399999999999</v>
      </c>
      <c r="J149" s="44"/>
      <c r="K149" s="44"/>
      <c r="L149" s="44"/>
      <c r="M149" s="44"/>
      <c r="N149" s="46"/>
    </row>
    <row r="150" spans="1:15" s="3" customFormat="1" ht="30.75" customHeight="1">
      <c r="A150" s="52" t="s">
        <v>308</v>
      </c>
      <c r="B150" s="53" t="s">
        <v>313</v>
      </c>
      <c r="C150" s="54"/>
      <c r="D150" s="54"/>
      <c r="E150" s="54"/>
      <c r="F150" s="54"/>
      <c r="G150" s="54"/>
      <c r="H150" s="55"/>
      <c r="I150" s="56">
        <v>6025.2</v>
      </c>
      <c r="J150" s="57"/>
      <c r="K150" s="58"/>
      <c r="L150" s="58"/>
      <c r="M150" s="59"/>
      <c r="N150" s="60"/>
    </row>
    <row r="151" spans="1:15" s="3" customFormat="1" ht="28.5">
      <c r="A151" s="61" t="s">
        <v>314</v>
      </c>
      <c r="B151" s="62"/>
      <c r="C151" s="62"/>
      <c r="D151" s="62"/>
      <c r="E151" s="62"/>
      <c r="F151" s="62"/>
      <c r="G151" s="62"/>
      <c r="H151" s="62"/>
      <c r="I151" s="63" t="s">
        <v>420</v>
      </c>
      <c r="J151" s="64"/>
      <c r="K151" s="65"/>
      <c r="L151" s="65"/>
      <c r="M151" s="66"/>
      <c r="N151" s="67"/>
    </row>
    <row r="152" spans="1:15">
      <c r="A152" s="86"/>
      <c r="B152" s="87"/>
      <c r="C152" s="87"/>
      <c r="D152" s="87"/>
      <c r="E152" s="87"/>
      <c r="F152" s="87"/>
      <c r="G152" s="87"/>
      <c r="H152" s="87"/>
      <c r="I152" s="88"/>
      <c r="J152" s="88"/>
      <c r="K152" s="87"/>
      <c r="L152" s="87"/>
      <c r="M152" s="87"/>
      <c r="N152" s="89"/>
    </row>
    <row r="153" spans="1:15">
      <c r="A153" s="90"/>
      <c r="B153" s="91"/>
      <c r="C153" s="91"/>
      <c r="D153" s="91"/>
      <c r="E153" s="91"/>
      <c r="F153" s="91"/>
      <c r="G153" s="91"/>
      <c r="H153" s="87"/>
      <c r="I153" s="88"/>
      <c r="J153" s="92"/>
      <c r="K153" s="91"/>
      <c r="L153" s="91"/>
      <c r="M153" s="91"/>
      <c r="N153" s="93"/>
    </row>
    <row r="154" spans="1:15">
      <c r="A154" s="90"/>
      <c r="B154" s="91"/>
      <c r="C154" s="91"/>
      <c r="D154" s="91"/>
      <c r="E154" s="91"/>
      <c r="F154" s="91"/>
      <c r="G154" s="91"/>
      <c r="H154" s="87"/>
      <c r="I154" s="88"/>
      <c r="J154" s="92"/>
      <c r="K154" s="91"/>
      <c r="L154" s="91"/>
      <c r="M154" s="91"/>
      <c r="N154" s="93"/>
    </row>
    <row r="155" spans="1:15">
      <c r="A155" s="90"/>
      <c r="B155" s="91"/>
      <c r="C155" s="91"/>
      <c r="D155" s="91"/>
      <c r="E155" s="91"/>
      <c r="F155" s="91"/>
      <c r="G155" s="91"/>
      <c r="H155" s="87"/>
      <c r="I155" s="88"/>
      <c r="J155" s="92"/>
      <c r="K155" s="91"/>
      <c r="L155" s="91"/>
      <c r="M155" s="91"/>
      <c r="N155" s="93"/>
    </row>
    <row r="156" spans="1:15" ht="15.75">
      <c r="A156" s="94"/>
      <c r="B156" s="85"/>
      <c r="C156" s="85"/>
      <c r="D156" s="85"/>
      <c r="E156" s="85"/>
      <c r="F156" s="85"/>
      <c r="G156" s="85"/>
      <c r="H156" s="95"/>
      <c r="I156" s="96"/>
      <c r="J156" s="96"/>
      <c r="K156" s="85"/>
      <c r="L156" s="85"/>
      <c r="M156" s="85"/>
      <c r="N156" s="85"/>
      <c r="O156" s="2"/>
    </row>
    <row r="157" spans="1:15" ht="15.75">
      <c r="A157" s="132" t="s">
        <v>416</v>
      </c>
      <c r="B157" s="132"/>
      <c r="C157" s="132"/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</row>
    <row r="158" spans="1:15">
      <c r="A158" s="127" t="s">
        <v>54</v>
      </c>
      <c r="B158" s="127"/>
      <c r="C158" s="127"/>
      <c r="D158" s="127"/>
      <c r="E158" s="127"/>
      <c r="F158" s="127"/>
      <c r="G158" s="127"/>
      <c r="H158" s="127"/>
      <c r="I158" s="127"/>
      <c r="J158" s="127"/>
      <c r="K158" s="127"/>
      <c r="L158" s="127"/>
      <c r="M158" s="127"/>
      <c r="N158" s="127"/>
    </row>
    <row r="159" spans="1:15">
      <c r="A159" s="127"/>
      <c r="B159" s="127"/>
      <c r="C159" s="127"/>
      <c r="D159" s="127"/>
      <c r="E159" s="127"/>
      <c r="F159" s="127"/>
      <c r="G159" s="127"/>
      <c r="H159" s="127"/>
      <c r="I159" s="127"/>
      <c r="J159" s="127"/>
      <c r="K159" s="127"/>
      <c r="L159" s="127"/>
      <c r="M159" s="127"/>
      <c r="N159" s="127"/>
    </row>
    <row r="160" spans="1:15">
      <c r="A160" s="85"/>
      <c r="B160" s="85"/>
      <c r="C160" s="85"/>
      <c r="D160" s="85"/>
      <c r="E160" s="85"/>
      <c r="F160" s="85"/>
      <c r="G160" s="85"/>
      <c r="H160" s="85"/>
      <c r="I160" s="85"/>
      <c r="J160" s="96"/>
      <c r="K160" s="85"/>
      <c r="L160" s="85"/>
      <c r="M160" s="85"/>
      <c r="N160" s="85"/>
    </row>
    <row r="161" spans="1:14" ht="39.75" customHeight="1">
      <c r="A161" s="85"/>
      <c r="B161" s="85"/>
      <c r="C161" s="85"/>
      <c r="D161" s="85"/>
      <c r="E161" s="85"/>
      <c r="F161" s="85"/>
      <c r="G161" s="85"/>
      <c r="H161" s="85"/>
      <c r="I161" s="96"/>
      <c r="J161" s="96"/>
      <c r="K161" s="85"/>
      <c r="L161" s="85"/>
      <c r="M161" s="115" t="s">
        <v>396</v>
      </c>
      <c r="N161" s="115"/>
    </row>
    <row r="162" spans="1:14">
      <c r="I162" s="1"/>
    </row>
    <row r="164" spans="1:14">
      <c r="I164" s="1"/>
      <c r="J164"/>
    </row>
  </sheetData>
  <autoFilter ref="A16:N151"/>
  <mergeCells count="35">
    <mergeCell ref="A148:N148"/>
    <mergeCell ref="A9:G9"/>
    <mergeCell ref="A157:N157"/>
    <mergeCell ref="B137:H137"/>
    <mergeCell ref="J137:N137"/>
    <mergeCell ref="M161:N161"/>
    <mergeCell ref="A138:N138"/>
    <mergeCell ref="H10:N10"/>
    <mergeCell ref="H11:N11"/>
    <mergeCell ref="A13:A15"/>
    <mergeCell ref="B13:B15"/>
    <mergeCell ref="C13:C15"/>
    <mergeCell ref="D13:L13"/>
    <mergeCell ref="M13:M15"/>
    <mergeCell ref="N13:N15"/>
    <mergeCell ref="D14:D15"/>
    <mergeCell ref="E14:E15"/>
    <mergeCell ref="F14:F15"/>
    <mergeCell ref="A158:N159"/>
    <mergeCell ref="A11:G11"/>
    <mergeCell ref="A145:N145"/>
    <mergeCell ref="A1:N1"/>
    <mergeCell ref="A2:N2"/>
    <mergeCell ref="A3:N3"/>
    <mergeCell ref="H5:N5"/>
    <mergeCell ref="J14:J15"/>
    <mergeCell ref="H14:H15"/>
    <mergeCell ref="H6:N8"/>
    <mergeCell ref="A5:G5"/>
    <mergeCell ref="A6:G8"/>
    <mergeCell ref="K14:L14"/>
    <mergeCell ref="G14:G15"/>
    <mergeCell ref="H9:N9"/>
    <mergeCell ref="I14:I15"/>
    <mergeCell ref="A10:G10"/>
  </mergeCells>
  <hyperlinks>
    <hyperlink ref="A11" r:id="rId1" display="garantf1://79064.0/"/>
    <hyperlink ref="A13" r:id="rId2" display="garantf1://70009900.100000/"/>
    <hyperlink ref="B13" r:id="rId3" display="garantf1://5658735.0/"/>
    <hyperlink ref="C13" r:id="rId4" display="garantf1://66766.0/"/>
    <hyperlink ref="J14" location="sub_2111" display="sub_2111"/>
  </hyperlinks>
  <pageMargins left="0.39370078740157483" right="0.19685039370078741" top="0.39370078740157483" bottom="0.19685039370078741" header="0" footer="0"/>
  <pageSetup paperSize="9" scale="70" fitToHeight="22" orientation="landscape" r:id="rId5"/>
  <rowBreaks count="1" manualBreakCount="1">
    <brk id="13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План-график</vt:lpstr>
      <vt:lpstr>'План-график'!sub_2001</vt:lpstr>
      <vt:lpstr>'План-график'!Заголовки_для_печати</vt:lpstr>
      <vt:lpstr>'План-график'!Область_печати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2014-11-28T10:13:46Z</dcterms:modified>
</cp:coreProperties>
</file>